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<sst xmlns="http://schemas.openxmlformats.org/spreadsheetml/2006/main" count="448" uniqueCount="180">
  <si>
    <t>ОТЧЕТ ОБ ИСПОЛНЕНИИ БЮДЖЕТА</t>
  </si>
  <si>
    <t>КОДЫ</t>
  </si>
  <si>
    <t xml:space="preserve">Форма по ОКУД </t>
  </si>
  <si>
    <t>0503117</t>
  </si>
  <si>
    <t>на 1 февраля 2015 г.</t>
  </si>
  <si>
    <t xml:space="preserve">Дата </t>
  </si>
  <si>
    <t>Наименование финансового органа</t>
  </si>
  <si>
    <t>Админитсрация Запорожского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</si>
  <si>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</si>
  <si>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</si>
  <si>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</si>
  <si>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</si>
  <si>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Запорожского селького поселение</t>
  </si>
  <si>
    <t xml:space="preserve">по ОКТМО </t>
  </si>
  <si>
    <t>3251501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</si>
  <si>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</si>
  <si>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</si>
  <si>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</si>
  <si>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</si>
  <si>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</si>
  <si>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</si>
  <si>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</si>
  <si>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</si>
  <si>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</si>
  <si>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</si>
  <si>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</si>
  <si>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</si>
  <si>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</si>
  <si>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</si>
  <si>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</si>
  <si>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</si>
  <si>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</si>
  <si>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</si>
  <si>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</si>
  <si>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</si>
  <si>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</si>
  <si>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</si>
  <si>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</si>
  <si>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</si>
  <si>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</si>
  <si>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</si>
  <si>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</si>
  <si>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</si>
  <si>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</si>
  <si>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</si>
  <si>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</si>
  <si>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</si>
  <si>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</si>
  <si>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</si>
  <si>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</si>
  <si>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</si>
  <si>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</si>
  <si>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</si>
  <si>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</si>
  <si>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</si>
  <si>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</si>
  <si>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</si>
  <si>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</si>
  <si>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</si>
  <si>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</si>
  <si>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</si>
  <si>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</si>
  <si>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</si>
  <si>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</si>
  <si>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</si>
  <si>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</si>
  <si>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</si>
  <si>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</si>
  <si>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</si>
  <si>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</si>
  <si>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</si>
  <si>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</si>
  <si>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</si>
  <si>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</si>
  <si>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</si>
  <si>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</si>
  <si>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</si>
  <si>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</si>
  <si>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</si>
  <si>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</si>
  <si>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</si>
  <si>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992 0102 7010019 121 211</t>
  </si>
  <si>
    <t>Начисления на выплаты по оплате труда</t>
  </si>
  <si>
    <t>992 0102 7010019 121 213</t>
  </si>
  <si>
    <t>992 0104 5010019 121 211</t>
  </si>
  <si>
    <t>992 0104 5010019 121 213</t>
  </si>
  <si>
    <t>Услуги связи</t>
  </si>
  <si>
    <t>992 0104 5010019 244 221</t>
  </si>
  <si>
    <t>Коммунальные услуги</t>
  </si>
  <si>
    <t>992 0104 5010019 244 223</t>
  </si>
  <si>
    <t>Работы, услуги по содержанию имущества</t>
  </si>
  <si>
    <t>992 0104 5010019 244 225</t>
  </si>
  <si>
    <t>Прочие работы, услуги</t>
  </si>
  <si>
    <t>992 0104 5010019 244 226</t>
  </si>
  <si>
    <t>Увеличение стоимости материальных запасов</t>
  </si>
  <si>
    <t>992 0104 5010019 244 340</t>
  </si>
  <si>
    <t>Прочие расходы</t>
  </si>
  <si>
    <t>992 0104 5010019 851 290</t>
  </si>
  <si>
    <t>992 0104 5010019 852 290</t>
  </si>
  <si>
    <t>992 0104 7106019 244 340</t>
  </si>
  <si>
    <t>Перечисления другим бюджетам бюджетной системы Российской Федерации</t>
  </si>
  <si>
    <t>992 0106 7300019 540 251</t>
  </si>
  <si>
    <t>992 0111 7403059 870 290</t>
  </si>
  <si>
    <t>992 0113 5020059 111 211</t>
  </si>
  <si>
    <t>992 0113 5020059 111 213</t>
  </si>
  <si>
    <t>992 0113 5020059 244 226</t>
  </si>
  <si>
    <t>992 0113 5020059 244 340</t>
  </si>
  <si>
    <t>992 0113 5020059 852 290</t>
  </si>
  <si>
    <t>992 0113 5101005 360 226</t>
  </si>
  <si>
    <t>992 0113 5101005 360 290</t>
  </si>
  <si>
    <t>992 0113 5201006 244 226</t>
  </si>
  <si>
    <t>992 0113 6001014 244 226</t>
  </si>
  <si>
    <t>992 0113 7500059 111 211</t>
  </si>
  <si>
    <t>992 0113 7500059 111 213</t>
  </si>
  <si>
    <t>992 0113 7500059 244 225</t>
  </si>
  <si>
    <t>992 0113 7500059 244 226</t>
  </si>
  <si>
    <t>Увеличение стоимости основных средств</t>
  </si>
  <si>
    <t>992 0113 7500059 244 310</t>
  </si>
  <si>
    <t>992 0113 7500059 244 340</t>
  </si>
  <si>
    <t>992 0113 7500059 852 290</t>
  </si>
  <si>
    <t>992 0203 7205118 121 211</t>
  </si>
  <si>
    <t>992 0203 7205118 121 213</t>
  </si>
  <si>
    <t>992 0203 7205118 244 226</t>
  </si>
  <si>
    <t>992 0309 7700059 540 251</t>
  </si>
  <si>
    <t>992 0309 8400001 244 226</t>
  </si>
  <si>
    <t>992 0314 5401008 244 340</t>
  </si>
  <si>
    <t>992 0314 5501009 244 340</t>
  </si>
  <si>
    <t>992 0314 5601010 244 340</t>
  </si>
  <si>
    <t>992 0314 5801012 244 340</t>
  </si>
  <si>
    <t>992 0314 6401018 244 340</t>
  </si>
  <si>
    <t>992 0409 6301017 244 225</t>
  </si>
  <si>
    <t>992 0409 8200001 244 225</t>
  </si>
  <si>
    <t>992 0412 5701011 244 226</t>
  </si>
  <si>
    <t>992 0412 5901013 244 225</t>
  </si>
  <si>
    <t>992 0412 8300001 244 225</t>
  </si>
  <si>
    <t>992 0502 6201016 244 226</t>
  </si>
  <si>
    <t>992 0502 6801022 244 226</t>
  </si>
  <si>
    <t>992 0503 6901023 244 225</t>
  </si>
  <si>
    <t>992 0503 7800001 244 223</t>
  </si>
  <si>
    <t>992 0503 7800001 244 225</t>
  </si>
  <si>
    <t>992 0503 7800001 244 340</t>
  </si>
  <si>
    <t>992 0503 7900001 244 226</t>
  </si>
  <si>
    <t>992 0503 8000001 244 226</t>
  </si>
  <si>
    <t>992 0503 8100001 244 225</t>
  </si>
  <si>
    <t>992 0503 8100001 244 310</t>
  </si>
  <si>
    <t>992 0707 6601020 244 226</t>
  </si>
  <si>
    <t>992 0707 7950008 244 290</t>
  </si>
  <si>
    <t>992 0707 7950008 244 340</t>
  </si>
  <si>
    <t>992 0801 5351007 244 226</t>
  </si>
  <si>
    <t>992 0801 6101015 244 225</t>
  </si>
  <si>
    <t>Безвозмездные перечисления государственным и муниципальным организациям</t>
  </si>
  <si>
    <t>992 0801 6701024 612 241</t>
  </si>
  <si>
    <t>992 0801 7608144 540 251</t>
  </si>
  <si>
    <t>992 0801 7610059 611 241</t>
  </si>
  <si>
    <t>992 0801 7620059 611 241</t>
  </si>
  <si>
    <t>992 1101 6501020 244 290</t>
  </si>
  <si>
    <t>992 1101 6501020 244 310</t>
  </si>
  <si>
    <t>992 1101 6501020 244 340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</si>
  <si>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</si>
  <si>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</si>
  <si>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</si>
  <si>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</si>
  <si>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</si>
  <si>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</si>
  <si>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</si>
  <si>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</si>
  <si>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</si>
  <si>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</si>
  <si>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</si>
  <si>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</si>
  <si>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</si>
  <si>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</si>
  <si>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</si>
  <si>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</si>
  <si>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992 08020000 10 0000 510</t>
  </si>
  <si>
    <t xml:space="preserve">     уменьшение остатков средств</t>
  </si>
  <si>
    <t>720</t>
  </si>
  <si>
    <t>992 08020000 10 0000 610</t>
  </si>
  <si>
    <t xml:space="preserve">   28 декабря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</si>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</sst>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42036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7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3.5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28237686.35</f>
        <v>28237686.35</v>
      </c>
      <c r="J12" s="26">
        <f>937249.85</f>
        <v>937249.85</v>
      </c>
      <c r="K12" s="26"/>
      <c r="L12" s="26"/>
      <c r="M12" s="26"/>
      <c r="N12" s="27">
        <f>27300436.5</f>
        <v>27300436.5</v>
      </c>
      <c r="O12" s="27"/>
    </row>
    <row r="13" spans="1:15" s="1" customFormat="1" ht="4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1878500</f>
        <v>1878500</v>
      </c>
      <c r="J13" s="31">
        <f>99910.08</f>
        <v>99910.08</v>
      </c>
      <c r="K13" s="31"/>
      <c r="L13" s="31"/>
      <c r="M13" s="31"/>
      <c r="N13" s="32">
        <f>1778589.92</f>
        <v>1778589.92</v>
      </c>
      <c r="O13" s="32"/>
    </row>
    <row r="14" spans="1:15" s="1" customFormat="1" ht="54.75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3" t="s">
        <v>41</v>
      </c>
      <c r="J14" s="31">
        <f>2107.76</f>
        <v>2107.76</v>
      </c>
      <c r="K14" s="31"/>
      <c r="L14" s="31"/>
      <c r="M14" s="31"/>
      <c r="N14" s="32">
        <f>0</f>
        <v>0</v>
      </c>
      <c r="O14" s="32"/>
    </row>
    <row r="15" spans="1:15" s="1" customFormat="1" ht="45" customHeight="1">
      <c r="A15" s="28" t="s">
        <v>42</v>
      </c>
      <c r="B15" s="28"/>
      <c r="C15" s="28"/>
      <c r="D15" s="28"/>
      <c r="E15" s="28"/>
      <c r="F15" s="28"/>
      <c r="G15" s="29" t="s">
        <v>35</v>
      </c>
      <c r="H15" s="29" t="s">
        <v>43</v>
      </c>
      <c r="I15" s="30">
        <f>1126400</f>
        <v>1126400</v>
      </c>
      <c r="J15" s="31">
        <f>164916.98</f>
        <v>164916.98</v>
      </c>
      <c r="K15" s="31"/>
      <c r="L15" s="31"/>
      <c r="M15" s="31"/>
      <c r="N15" s="32">
        <f>961483.02</f>
        <v>961483.02</v>
      </c>
      <c r="O15" s="32"/>
    </row>
    <row r="16" spans="1:15" s="1" customFormat="1" ht="45" customHeight="1">
      <c r="A16" s="28" t="s">
        <v>44</v>
      </c>
      <c r="B16" s="28"/>
      <c r="C16" s="28"/>
      <c r="D16" s="28"/>
      <c r="E16" s="28"/>
      <c r="F16" s="28"/>
      <c r="G16" s="29" t="s">
        <v>35</v>
      </c>
      <c r="H16" s="29" t="s">
        <v>45</v>
      </c>
      <c r="I16" s="33" t="s">
        <v>41</v>
      </c>
      <c r="J16" s="31">
        <f>-11684.39</f>
        <v>-11684.39</v>
      </c>
      <c r="K16" s="31"/>
      <c r="L16" s="31"/>
      <c r="M16" s="31"/>
      <c r="N16" s="32">
        <f>0</f>
        <v>0</v>
      </c>
      <c r="O16" s="32"/>
    </row>
    <row r="17" spans="1:15" s="1" customFormat="1" ht="45" customHeight="1">
      <c r="A17" s="28" t="s">
        <v>46</v>
      </c>
      <c r="B17" s="28"/>
      <c r="C17" s="28"/>
      <c r="D17" s="28"/>
      <c r="E17" s="28"/>
      <c r="F17" s="28"/>
      <c r="G17" s="29" t="s">
        <v>35</v>
      </c>
      <c r="H17" s="29" t="s">
        <v>47</v>
      </c>
      <c r="I17" s="30">
        <f>9220000</f>
        <v>9220000</v>
      </c>
      <c r="J17" s="31">
        <f>647891.01</f>
        <v>647891.01</v>
      </c>
      <c r="K17" s="31"/>
      <c r="L17" s="31"/>
      <c r="M17" s="31"/>
      <c r="N17" s="32">
        <f>8572108.99</f>
        <v>8572108.99</v>
      </c>
      <c r="O17" s="32"/>
    </row>
    <row r="18" spans="1:15" s="1" customFormat="1" ht="66" customHeight="1">
      <c r="A18" s="28" t="s">
        <v>48</v>
      </c>
      <c r="B18" s="28"/>
      <c r="C18" s="28"/>
      <c r="D18" s="28"/>
      <c r="E18" s="28"/>
      <c r="F18" s="28"/>
      <c r="G18" s="29" t="s">
        <v>35</v>
      </c>
      <c r="H18" s="29" t="s">
        <v>49</v>
      </c>
      <c r="I18" s="30">
        <f>20000</f>
        <v>20000</v>
      </c>
      <c r="J18" s="34" t="s">
        <v>41</v>
      </c>
      <c r="K18" s="34"/>
      <c r="L18" s="34"/>
      <c r="M18" s="34"/>
      <c r="N18" s="32">
        <f>20000</f>
        <v>20000</v>
      </c>
      <c r="O18" s="32"/>
    </row>
    <row r="19" spans="1:15" s="1" customFormat="1" ht="24" customHeight="1">
      <c r="A19" s="28" t="s">
        <v>50</v>
      </c>
      <c r="B19" s="28"/>
      <c r="C19" s="28"/>
      <c r="D19" s="28"/>
      <c r="E19" s="28"/>
      <c r="F19" s="28"/>
      <c r="G19" s="29" t="s">
        <v>35</v>
      </c>
      <c r="H19" s="29" t="s">
        <v>51</v>
      </c>
      <c r="I19" s="33" t="s">
        <v>41</v>
      </c>
      <c r="J19" s="31">
        <f>1067.88</f>
        <v>1067.88</v>
      </c>
      <c r="K19" s="31"/>
      <c r="L19" s="31"/>
      <c r="M19" s="31"/>
      <c r="N19" s="32">
        <f>0</f>
        <v>0</v>
      </c>
      <c r="O19" s="32"/>
    </row>
    <row r="20" spans="1:15" s="1" customFormat="1" ht="54.75" customHeight="1">
      <c r="A20" s="28" t="s">
        <v>52</v>
      </c>
      <c r="B20" s="28"/>
      <c r="C20" s="28"/>
      <c r="D20" s="28"/>
      <c r="E20" s="28"/>
      <c r="F20" s="28"/>
      <c r="G20" s="29" t="s">
        <v>35</v>
      </c>
      <c r="H20" s="29" t="s">
        <v>53</v>
      </c>
      <c r="I20" s="33" t="s">
        <v>41</v>
      </c>
      <c r="J20" s="31">
        <f>145.92</f>
        <v>145.92</v>
      </c>
      <c r="K20" s="31"/>
      <c r="L20" s="31"/>
      <c r="M20" s="31"/>
      <c r="N20" s="32">
        <f>0</f>
        <v>0</v>
      </c>
      <c r="O20" s="32"/>
    </row>
    <row r="21" spans="1:15" s="1" customFormat="1" ht="13.5" customHeight="1">
      <c r="A21" s="28" t="s">
        <v>54</v>
      </c>
      <c r="B21" s="28"/>
      <c r="C21" s="28"/>
      <c r="D21" s="28"/>
      <c r="E21" s="28"/>
      <c r="F21" s="28"/>
      <c r="G21" s="29" t="s">
        <v>35</v>
      </c>
      <c r="H21" s="29" t="s">
        <v>55</v>
      </c>
      <c r="I21" s="30">
        <f>20000</f>
        <v>20000</v>
      </c>
      <c r="J21" s="31">
        <f>3946</f>
        <v>3946</v>
      </c>
      <c r="K21" s="31"/>
      <c r="L21" s="31"/>
      <c r="M21" s="31"/>
      <c r="N21" s="32">
        <f>16054</f>
        <v>16054</v>
      </c>
      <c r="O21" s="32"/>
    </row>
    <row r="22" spans="1:15" s="1" customFormat="1" ht="24" customHeight="1">
      <c r="A22" s="28" t="s">
        <v>56</v>
      </c>
      <c r="B22" s="28"/>
      <c r="C22" s="28"/>
      <c r="D22" s="28"/>
      <c r="E22" s="28"/>
      <c r="F22" s="28"/>
      <c r="G22" s="29" t="s">
        <v>35</v>
      </c>
      <c r="H22" s="29" t="s">
        <v>57</v>
      </c>
      <c r="I22" s="30">
        <f>930000</f>
        <v>930000</v>
      </c>
      <c r="J22" s="31">
        <f>23609.36</f>
        <v>23609.36</v>
      </c>
      <c r="K22" s="31"/>
      <c r="L22" s="31"/>
      <c r="M22" s="31"/>
      <c r="N22" s="32">
        <f>906390.64</f>
        <v>906390.64</v>
      </c>
      <c r="O22" s="32"/>
    </row>
    <row r="23" spans="1:15" s="1" customFormat="1" ht="24" customHeight="1">
      <c r="A23" s="28" t="s">
        <v>58</v>
      </c>
      <c r="B23" s="28"/>
      <c r="C23" s="28"/>
      <c r="D23" s="28"/>
      <c r="E23" s="28"/>
      <c r="F23" s="28"/>
      <c r="G23" s="29" t="s">
        <v>35</v>
      </c>
      <c r="H23" s="29" t="s">
        <v>59</v>
      </c>
      <c r="I23" s="30">
        <f>3640000</f>
        <v>3640000</v>
      </c>
      <c r="J23" s="31">
        <f>2039</f>
        <v>2039</v>
      </c>
      <c r="K23" s="31"/>
      <c r="L23" s="31"/>
      <c r="M23" s="31"/>
      <c r="N23" s="32">
        <f>3637961</f>
        <v>3637961</v>
      </c>
      <c r="O23" s="32"/>
    </row>
    <row r="24" spans="1:15" s="1" customFormat="1" ht="24" customHeight="1">
      <c r="A24" s="28" t="s">
        <v>60</v>
      </c>
      <c r="B24" s="28"/>
      <c r="C24" s="28"/>
      <c r="D24" s="28"/>
      <c r="E24" s="28"/>
      <c r="F24" s="28"/>
      <c r="G24" s="29" t="s">
        <v>35</v>
      </c>
      <c r="H24" s="29" t="s">
        <v>61</v>
      </c>
      <c r="I24" s="30">
        <f>2360000</f>
        <v>2360000</v>
      </c>
      <c r="J24" s="31">
        <f>3.36</f>
        <v>3.36</v>
      </c>
      <c r="K24" s="31"/>
      <c r="L24" s="31"/>
      <c r="M24" s="31"/>
      <c r="N24" s="32">
        <f>2359996.64</f>
        <v>2359996.64</v>
      </c>
      <c r="O24" s="32"/>
    </row>
    <row r="25" spans="1:15" s="1" customFormat="1" ht="33.75" customHeight="1">
      <c r="A25" s="28" t="s">
        <v>62</v>
      </c>
      <c r="B25" s="28"/>
      <c r="C25" s="28"/>
      <c r="D25" s="28"/>
      <c r="E25" s="28"/>
      <c r="F25" s="28"/>
      <c r="G25" s="29" t="s">
        <v>35</v>
      </c>
      <c r="H25" s="29" t="s">
        <v>63</v>
      </c>
      <c r="I25" s="33" t="s">
        <v>41</v>
      </c>
      <c r="J25" s="31">
        <f>900</f>
        <v>900</v>
      </c>
      <c r="K25" s="31"/>
      <c r="L25" s="31"/>
      <c r="M25" s="31"/>
      <c r="N25" s="32">
        <f>0</f>
        <v>0</v>
      </c>
      <c r="O25" s="32"/>
    </row>
    <row r="26" spans="1:15" s="1" customFormat="1" ht="45" customHeight="1">
      <c r="A26" s="28" t="s">
        <v>64</v>
      </c>
      <c r="B26" s="28"/>
      <c r="C26" s="28"/>
      <c r="D26" s="28"/>
      <c r="E26" s="28"/>
      <c r="F26" s="28"/>
      <c r="G26" s="29" t="s">
        <v>35</v>
      </c>
      <c r="H26" s="29" t="s">
        <v>65</v>
      </c>
      <c r="I26" s="30">
        <f>8397200</f>
        <v>8397200</v>
      </c>
      <c r="J26" s="34" t="s">
        <v>41</v>
      </c>
      <c r="K26" s="34"/>
      <c r="L26" s="34"/>
      <c r="M26" s="34"/>
      <c r="N26" s="32">
        <f>8397200</f>
        <v>8397200</v>
      </c>
      <c r="O26" s="32"/>
    </row>
    <row r="27" spans="1:15" s="1" customFormat="1" ht="33.75" customHeight="1">
      <c r="A27" s="28" t="s">
        <v>66</v>
      </c>
      <c r="B27" s="28"/>
      <c r="C27" s="28"/>
      <c r="D27" s="28"/>
      <c r="E27" s="28"/>
      <c r="F27" s="28"/>
      <c r="G27" s="29" t="s">
        <v>35</v>
      </c>
      <c r="H27" s="29" t="s">
        <v>67</v>
      </c>
      <c r="I27" s="30">
        <f>500000</f>
        <v>500000</v>
      </c>
      <c r="J27" s="34" t="s">
        <v>41</v>
      </c>
      <c r="K27" s="34"/>
      <c r="L27" s="34"/>
      <c r="M27" s="34"/>
      <c r="N27" s="32">
        <f>500000</f>
        <v>500000</v>
      </c>
      <c r="O27" s="32"/>
    </row>
    <row r="28" spans="1:15" s="1" customFormat="1" ht="33.75" customHeight="1">
      <c r="A28" s="28" t="s">
        <v>68</v>
      </c>
      <c r="B28" s="28"/>
      <c r="C28" s="28"/>
      <c r="D28" s="28"/>
      <c r="E28" s="28"/>
      <c r="F28" s="28"/>
      <c r="G28" s="29" t="s">
        <v>35</v>
      </c>
      <c r="H28" s="29" t="s">
        <v>69</v>
      </c>
      <c r="I28" s="30">
        <f>3300</f>
        <v>3300</v>
      </c>
      <c r="J28" s="31">
        <f>260.54</f>
        <v>260.54</v>
      </c>
      <c r="K28" s="31"/>
      <c r="L28" s="31"/>
      <c r="M28" s="31"/>
      <c r="N28" s="32">
        <f>3039.46</f>
        <v>3039.46</v>
      </c>
      <c r="O28" s="32"/>
    </row>
    <row r="29" spans="1:15" s="1" customFormat="1" ht="24" customHeight="1">
      <c r="A29" s="28" t="s">
        <v>70</v>
      </c>
      <c r="B29" s="28"/>
      <c r="C29" s="28"/>
      <c r="D29" s="28"/>
      <c r="E29" s="28"/>
      <c r="F29" s="28"/>
      <c r="G29" s="29" t="s">
        <v>35</v>
      </c>
      <c r="H29" s="29" t="s">
        <v>71</v>
      </c>
      <c r="I29" s="30">
        <f>181800</f>
        <v>181800</v>
      </c>
      <c r="J29" s="31">
        <f>45450</f>
        <v>45450</v>
      </c>
      <c r="K29" s="31"/>
      <c r="L29" s="31"/>
      <c r="M29" s="31"/>
      <c r="N29" s="32">
        <f>136350</f>
        <v>136350</v>
      </c>
      <c r="O29" s="32"/>
    </row>
    <row r="30" spans="1:15" s="1" customFormat="1" ht="24" customHeight="1">
      <c r="A30" s="28" t="s">
        <v>72</v>
      </c>
      <c r="B30" s="28"/>
      <c r="C30" s="28"/>
      <c r="D30" s="28"/>
      <c r="E30" s="28"/>
      <c r="F30" s="28"/>
      <c r="G30" s="29" t="s">
        <v>35</v>
      </c>
      <c r="H30" s="29" t="s">
        <v>73</v>
      </c>
      <c r="I30" s="30">
        <f>3800</f>
        <v>3800</v>
      </c>
      <c r="J30" s="34" t="s">
        <v>41</v>
      </c>
      <c r="K30" s="34"/>
      <c r="L30" s="34"/>
      <c r="M30" s="34"/>
      <c r="N30" s="32">
        <f>3800</f>
        <v>3800</v>
      </c>
      <c r="O30" s="32"/>
    </row>
    <row r="31" spans="1:15" s="1" customFormat="1" ht="24" customHeight="1">
      <c r="A31" s="28" t="s">
        <v>74</v>
      </c>
      <c r="B31" s="28"/>
      <c r="C31" s="28"/>
      <c r="D31" s="28"/>
      <c r="E31" s="28"/>
      <c r="F31" s="28"/>
      <c r="G31" s="29" t="s">
        <v>35</v>
      </c>
      <c r="H31" s="29" t="s">
        <v>75</v>
      </c>
      <c r="I31" s="30">
        <f>-43313.65</f>
        <v>-43313.65</v>
      </c>
      <c r="J31" s="31">
        <f>-43313.65</f>
        <v>-43313.65</v>
      </c>
      <c r="K31" s="31"/>
      <c r="L31" s="31"/>
      <c r="M31" s="31"/>
      <c r="N31" s="32">
        <f>0</f>
        <v>0</v>
      </c>
      <c r="O31" s="32"/>
    </row>
    <row r="32" spans="1:15" s="1" customFormat="1" ht="13.5" customHeight="1">
      <c r="A32" s="35" t="s">
        <v>10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s="1" customFormat="1" ht="13.5" customHeight="1">
      <c r="A33" s="12" t="s">
        <v>76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1" customFormat="1" ht="34.5" customHeight="1">
      <c r="A34" s="13" t="s">
        <v>22</v>
      </c>
      <c r="B34" s="13"/>
      <c r="C34" s="13"/>
      <c r="D34" s="13"/>
      <c r="E34" s="13"/>
      <c r="F34" s="13"/>
      <c r="G34" s="14" t="s">
        <v>23</v>
      </c>
      <c r="H34" s="14" t="s">
        <v>77</v>
      </c>
      <c r="I34" s="15" t="s">
        <v>25</v>
      </c>
      <c r="J34" s="16" t="s">
        <v>26</v>
      </c>
      <c r="K34" s="16"/>
      <c r="L34" s="16"/>
      <c r="M34" s="16"/>
      <c r="N34" s="17" t="s">
        <v>27</v>
      </c>
      <c r="O34" s="17"/>
    </row>
    <row r="35" spans="1:15" s="1" customFormat="1" ht="13.5" customHeight="1">
      <c r="A35" s="18" t="s">
        <v>28</v>
      </c>
      <c r="B35" s="18"/>
      <c r="C35" s="18"/>
      <c r="D35" s="18"/>
      <c r="E35" s="18"/>
      <c r="F35" s="18"/>
      <c r="G35" s="19" t="s">
        <v>29</v>
      </c>
      <c r="H35" s="19" t="s">
        <v>30</v>
      </c>
      <c r="I35" s="20" t="s">
        <v>31</v>
      </c>
      <c r="J35" s="21" t="s">
        <v>32</v>
      </c>
      <c r="K35" s="21"/>
      <c r="L35" s="21"/>
      <c r="M35" s="21"/>
      <c r="N35" s="22" t="s">
        <v>33</v>
      </c>
      <c r="O35" s="22"/>
    </row>
    <row r="36" spans="1:15" s="1" customFormat="1" ht="13.5" customHeight="1">
      <c r="A36" s="23" t="s">
        <v>78</v>
      </c>
      <c r="B36" s="23"/>
      <c r="C36" s="23"/>
      <c r="D36" s="23"/>
      <c r="E36" s="23"/>
      <c r="F36" s="23"/>
      <c r="G36" s="24" t="s">
        <v>79</v>
      </c>
      <c r="H36" s="24" t="s">
        <v>36</v>
      </c>
      <c r="I36" s="25">
        <f>28281000</f>
        <v>28281000</v>
      </c>
      <c r="J36" s="26">
        <f>690484.97</f>
        <v>690484.97</v>
      </c>
      <c r="K36" s="26"/>
      <c r="L36" s="26"/>
      <c r="M36" s="26"/>
      <c r="N36" s="27">
        <f>27590515.03</f>
        <v>27590515.03</v>
      </c>
      <c r="O36" s="27"/>
    </row>
    <row r="37" spans="1:15" s="1" customFormat="1" ht="13.5" customHeight="1">
      <c r="A37" s="36" t="s">
        <v>80</v>
      </c>
      <c r="B37" s="36"/>
      <c r="C37" s="36"/>
      <c r="D37" s="36"/>
      <c r="E37" s="36"/>
      <c r="F37" s="36"/>
      <c r="G37" s="37" t="s">
        <v>79</v>
      </c>
      <c r="H37" s="37" t="s">
        <v>81</v>
      </c>
      <c r="I37" s="38">
        <f>416900</f>
        <v>416900</v>
      </c>
      <c r="J37" s="39">
        <f>9000</f>
        <v>9000</v>
      </c>
      <c r="K37" s="39"/>
      <c r="L37" s="39"/>
      <c r="M37" s="39"/>
      <c r="N37" s="40">
        <f>407900</f>
        <v>407900</v>
      </c>
      <c r="O37" s="40"/>
    </row>
    <row r="38" spans="1:15" s="1" customFormat="1" ht="13.5" customHeight="1">
      <c r="A38" s="36" t="s">
        <v>82</v>
      </c>
      <c r="B38" s="36"/>
      <c r="C38" s="36"/>
      <c r="D38" s="36"/>
      <c r="E38" s="36"/>
      <c r="F38" s="36"/>
      <c r="G38" s="37" t="s">
        <v>79</v>
      </c>
      <c r="H38" s="37" t="s">
        <v>83</v>
      </c>
      <c r="I38" s="38">
        <f>119300</f>
        <v>119300</v>
      </c>
      <c r="J38" s="41" t="s">
        <v>41</v>
      </c>
      <c r="K38" s="41"/>
      <c r="L38" s="41"/>
      <c r="M38" s="41"/>
      <c r="N38" s="40">
        <f>119300</f>
        <v>119300</v>
      </c>
      <c r="O38" s="40"/>
    </row>
    <row r="39" spans="1:15" s="1" customFormat="1" ht="13.5" customHeight="1">
      <c r="A39" s="36" t="s">
        <v>80</v>
      </c>
      <c r="B39" s="36"/>
      <c r="C39" s="36"/>
      <c r="D39" s="36"/>
      <c r="E39" s="36"/>
      <c r="F39" s="36"/>
      <c r="G39" s="37" t="s">
        <v>79</v>
      </c>
      <c r="H39" s="37" t="s">
        <v>84</v>
      </c>
      <c r="I39" s="38">
        <f>2543400</f>
        <v>2543400</v>
      </c>
      <c r="J39" s="39">
        <f>54000</f>
        <v>54000</v>
      </c>
      <c r="K39" s="39"/>
      <c r="L39" s="39"/>
      <c r="M39" s="39"/>
      <c r="N39" s="40">
        <f>2489400</f>
        <v>2489400</v>
      </c>
      <c r="O39" s="40"/>
    </row>
    <row r="40" spans="1:15" s="1" customFormat="1" ht="13.5" customHeight="1">
      <c r="A40" s="36" t="s">
        <v>82</v>
      </c>
      <c r="B40" s="36"/>
      <c r="C40" s="36"/>
      <c r="D40" s="36"/>
      <c r="E40" s="36"/>
      <c r="F40" s="36"/>
      <c r="G40" s="37" t="s">
        <v>79</v>
      </c>
      <c r="H40" s="37" t="s">
        <v>85</v>
      </c>
      <c r="I40" s="38">
        <f>775600</f>
        <v>775600</v>
      </c>
      <c r="J40" s="39">
        <f>43114.4</f>
        <v>43114.4</v>
      </c>
      <c r="K40" s="39"/>
      <c r="L40" s="39"/>
      <c r="M40" s="39"/>
      <c r="N40" s="40">
        <f>732485.6</f>
        <v>732485.6</v>
      </c>
      <c r="O40" s="40"/>
    </row>
    <row r="41" spans="1:15" s="1" customFormat="1" ht="13.5" customHeight="1">
      <c r="A41" s="36" t="s">
        <v>86</v>
      </c>
      <c r="B41" s="36"/>
      <c r="C41" s="36"/>
      <c r="D41" s="36"/>
      <c r="E41" s="36"/>
      <c r="F41" s="36"/>
      <c r="G41" s="37" t="s">
        <v>79</v>
      </c>
      <c r="H41" s="37" t="s">
        <v>87</v>
      </c>
      <c r="I41" s="38">
        <f>360000</f>
        <v>360000</v>
      </c>
      <c r="J41" s="41" t="s">
        <v>41</v>
      </c>
      <c r="K41" s="41"/>
      <c r="L41" s="41"/>
      <c r="M41" s="41"/>
      <c r="N41" s="40">
        <f>360000</f>
        <v>360000</v>
      </c>
      <c r="O41" s="40"/>
    </row>
    <row r="42" spans="1:15" s="1" customFormat="1" ht="13.5" customHeight="1">
      <c r="A42" s="36" t="s">
        <v>88</v>
      </c>
      <c r="B42" s="36"/>
      <c r="C42" s="36"/>
      <c r="D42" s="36"/>
      <c r="E42" s="36"/>
      <c r="F42" s="36"/>
      <c r="G42" s="37" t="s">
        <v>79</v>
      </c>
      <c r="H42" s="37" t="s">
        <v>89</v>
      </c>
      <c r="I42" s="38">
        <f>323640</f>
        <v>323640</v>
      </c>
      <c r="J42" s="41" t="s">
        <v>41</v>
      </c>
      <c r="K42" s="41"/>
      <c r="L42" s="41"/>
      <c r="M42" s="41"/>
      <c r="N42" s="40">
        <f>323640</f>
        <v>323640</v>
      </c>
      <c r="O42" s="40"/>
    </row>
    <row r="43" spans="1:15" s="1" customFormat="1" ht="13.5" customHeight="1">
      <c r="A43" s="36" t="s">
        <v>90</v>
      </c>
      <c r="B43" s="36"/>
      <c r="C43" s="36"/>
      <c r="D43" s="36"/>
      <c r="E43" s="36"/>
      <c r="F43" s="36"/>
      <c r="G43" s="37" t="s">
        <v>79</v>
      </c>
      <c r="H43" s="37" t="s">
        <v>91</v>
      </c>
      <c r="I43" s="38">
        <f>30000</f>
        <v>30000</v>
      </c>
      <c r="J43" s="41" t="s">
        <v>41</v>
      </c>
      <c r="K43" s="41"/>
      <c r="L43" s="41"/>
      <c r="M43" s="41"/>
      <c r="N43" s="40">
        <f>30000</f>
        <v>30000</v>
      </c>
      <c r="O43" s="40"/>
    </row>
    <row r="44" spans="1:15" s="1" customFormat="1" ht="13.5" customHeight="1">
      <c r="A44" s="36" t="s">
        <v>92</v>
      </c>
      <c r="B44" s="36"/>
      <c r="C44" s="36"/>
      <c r="D44" s="36"/>
      <c r="E44" s="36"/>
      <c r="F44" s="36"/>
      <c r="G44" s="37" t="s">
        <v>79</v>
      </c>
      <c r="H44" s="37" t="s">
        <v>93</v>
      </c>
      <c r="I44" s="38">
        <f>43000</f>
        <v>43000</v>
      </c>
      <c r="J44" s="39">
        <f>530.57</f>
        <v>530.57</v>
      </c>
      <c r="K44" s="39"/>
      <c r="L44" s="39"/>
      <c r="M44" s="39"/>
      <c r="N44" s="40">
        <f>42469.43</f>
        <v>42469.43</v>
      </c>
      <c r="O44" s="40"/>
    </row>
    <row r="45" spans="1:15" s="1" customFormat="1" ht="13.5" customHeight="1">
      <c r="A45" s="36" t="s">
        <v>94</v>
      </c>
      <c r="B45" s="36"/>
      <c r="C45" s="36"/>
      <c r="D45" s="36"/>
      <c r="E45" s="36"/>
      <c r="F45" s="36"/>
      <c r="G45" s="37" t="s">
        <v>79</v>
      </c>
      <c r="H45" s="37" t="s">
        <v>95</v>
      </c>
      <c r="I45" s="38">
        <f>225500</f>
        <v>225500</v>
      </c>
      <c r="J45" s="41" t="s">
        <v>41</v>
      </c>
      <c r="K45" s="41"/>
      <c r="L45" s="41"/>
      <c r="M45" s="41"/>
      <c r="N45" s="40">
        <f>225500</f>
        <v>225500</v>
      </c>
      <c r="O45" s="40"/>
    </row>
    <row r="46" spans="1:15" s="1" customFormat="1" ht="13.5" customHeight="1">
      <c r="A46" s="36" t="s">
        <v>96</v>
      </c>
      <c r="B46" s="36"/>
      <c r="C46" s="36"/>
      <c r="D46" s="36"/>
      <c r="E46" s="36"/>
      <c r="F46" s="36"/>
      <c r="G46" s="37" t="s">
        <v>79</v>
      </c>
      <c r="H46" s="37" t="s">
        <v>97</v>
      </c>
      <c r="I46" s="38">
        <f>90000</f>
        <v>90000</v>
      </c>
      <c r="J46" s="41" t="s">
        <v>41</v>
      </c>
      <c r="K46" s="41"/>
      <c r="L46" s="41"/>
      <c r="M46" s="41"/>
      <c r="N46" s="40">
        <f>90000</f>
        <v>90000</v>
      </c>
      <c r="O46" s="40"/>
    </row>
    <row r="47" spans="1:15" s="1" customFormat="1" ht="13.5" customHeight="1">
      <c r="A47" s="36" t="s">
        <v>96</v>
      </c>
      <c r="B47" s="36"/>
      <c r="C47" s="36"/>
      <c r="D47" s="36"/>
      <c r="E47" s="36"/>
      <c r="F47" s="36"/>
      <c r="G47" s="37" t="s">
        <v>79</v>
      </c>
      <c r="H47" s="37" t="s">
        <v>98</v>
      </c>
      <c r="I47" s="38">
        <f>24000</f>
        <v>24000</v>
      </c>
      <c r="J47" s="41" t="s">
        <v>41</v>
      </c>
      <c r="K47" s="41"/>
      <c r="L47" s="41"/>
      <c r="M47" s="41"/>
      <c r="N47" s="40">
        <f>24000</f>
        <v>24000</v>
      </c>
      <c r="O47" s="40"/>
    </row>
    <row r="48" spans="1:15" s="1" customFormat="1" ht="13.5" customHeight="1">
      <c r="A48" s="36" t="s">
        <v>94</v>
      </c>
      <c r="B48" s="36"/>
      <c r="C48" s="36"/>
      <c r="D48" s="36"/>
      <c r="E48" s="36"/>
      <c r="F48" s="36"/>
      <c r="G48" s="37" t="s">
        <v>79</v>
      </c>
      <c r="H48" s="37" t="s">
        <v>99</v>
      </c>
      <c r="I48" s="38">
        <f>3800</f>
        <v>3800</v>
      </c>
      <c r="J48" s="41" t="s">
        <v>41</v>
      </c>
      <c r="K48" s="41"/>
      <c r="L48" s="41"/>
      <c r="M48" s="41"/>
      <c r="N48" s="40">
        <f>3800</f>
        <v>3800</v>
      </c>
      <c r="O48" s="40"/>
    </row>
    <row r="49" spans="1:15" s="1" customFormat="1" ht="13.5" customHeight="1">
      <c r="A49" s="36" t="s">
        <v>100</v>
      </c>
      <c r="B49" s="36"/>
      <c r="C49" s="36"/>
      <c r="D49" s="36"/>
      <c r="E49" s="36"/>
      <c r="F49" s="36"/>
      <c r="G49" s="37" t="s">
        <v>79</v>
      </c>
      <c r="H49" s="37" t="s">
        <v>101</v>
      </c>
      <c r="I49" s="38">
        <f>128925</f>
        <v>128925</v>
      </c>
      <c r="J49" s="41" t="s">
        <v>41</v>
      </c>
      <c r="K49" s="41"/>
      <c r="L49" s="41"/>
      <c r="M49" s="41"/>
      <c r="N49" s="40">
        <f>128925</f>
        <v>128925</v>
      </c>
      <c r="O49" s="40"/>
    </row>
    <row r="50" spans="1:15" s="1" customFormat="1" ht="13.5" customHeight="1">
      <c r="A50" s="36" t="s">
        <v>96</v>
      </c>
      <c r="B50" s="36"/>
      <c r="C50" s="36"/>
      <c r="D50" s="36"/>
      <c r="E50" s="36"/>
      <c r="F50" s="36"/>
      <c r="G50" s="37" t="s">
        <v>79</v>
      </c>
      <c r="H50" s="37" t="s">
        <v>102</v>
      </c>
      <c r="I50" s="38">
        <f>100000</f>
        <v>100000</v>
      </c>
      <c r="J50" s="41" t="s">
        <v>41</v>
      </c>
      <c r="K50" s="41"/>
      <c r="L50" s="41"/>
      <c r="M50" s="41"/>
      <c r="N50" s="40">
        <f>100000</f>
        <v>100000</v>
      </c>
      <c r="O50" s="40"/>
    </row>
    <row r="51" spans="1:15" s="1" customFormat="1" ht="13.5" customHeight="1">
      <c r="A51" s="36" t="s">
        <v>80</v>
      </c>
      <c r="B51" s="36"/>
      <c r="C51" s="36"/>
      <c r="D51" s="36"/>
      <c r="E51" s="36"/>
      <c r="F51" s="36"/>
      <c r="G51" s="37" t="s">
        <v>79</v>
      </c>
      <c r="H51" s="37" t="s">
        <v>103</v>
      </c>
      <c r="I51" s="38">
        <f>1007400</f>
        <v>1007400</v>
      </c>
      <c r="J51" s="39">
        <f>28000</f>
        <v>28000</v>
      </c>
      <c r="K51" s="39"/>
      <c r="L51" s="39"/>
      <c r="M51" s="39"/>
      <c r="N51" s="40">
        <f>979400</f>
        <v>979400</v>
      </c>
      <c r="O51" s="40"/>
    </row>
    <row r="52" spans="1:15" s="1" customFormat="1" ht="13.5" customHeight="1">
      <c r="A52" s="36" t="s">
        <v>82</v>
      </c>
      <c r="B52" s="36"/>
      <c r="C52" s="36"/>
      <c r="D52" s="36"/>
      <c r="E52" s="36"/>
      <c r="F52" s="36"/>
      <c r="G52" s="37" t="s">
        <v>79</v>
      </c>
      <c r="H52" s="37" t="s">
        <v>104</v>
      </c>
      <c r="I52" s="38">
        <f>304200</f>
        <v>304200</v>
      </c>
      <c r="J52" s="41" t="s">
        <v>41</v>
      </c>
      <c r="K52" s="41"/>
      <c r="L52" s="41"/>
      <c r="M52" s="41"/>
      <c r="N52" s="40">
        <f>304200</f>
        <v>304200</v>
      </c>
      <c r="O52" s="40"/>
    </row>
    <row r="53" spans="1:15" s="1" customFormat="1" ht="13.5" customHeight="1">
      <c r="A53" s="36" t="s">
        <v>92</v>
      </c>
      <c r="B53" s="36"/>
      <c r="C53" s="36"/>
      <c r="D53" s="36"/>
      <c r="E53" s="36"/>
      <c r="F53" s="36"/>
      <c r="G53" s="37" t="s">
        <v>79</v>
      </c>
      <c r="H53" s="37" t="s">
        <v>105</v>
      </c>
      <c r="I53" s="38">
        <f>199000</f>
        <v>199000</v>
      </c>
      <c r="J53" s="39">
        <f>140</f>
        <v>140</v>
      </c>
      <c r="K53" s="39"/>
      <c r="L53" s="39"/>
      <c r="M53" s="39"/>
      <c r="N53" s="40">
        <f>198860</f>
        <v>198860</v>
      </c>
      <c r="O53" s="40"/>
    </row>
    <row r="54" spans="1:15" s="1" customFormat="1" ht="13.5" customHeight="1">
      <c r="A54" s="36" t="s">
        <v>94</v>
      </c>
      <c r="B54" s="36"/>
      <c r="C54" s="36"/>
      <c r="D54" s="36"/>
      <c r="E54" s="36"/>
      <c r="F54" s="36"/>
      <c r="G54" s="37" t="s">
        <v>79</v>
      </c>
      <c r="H54" s="37" t="s">
        <v>106</v>
      </c>
      <c r="I54" s="38">
        <f>28000</f>
        <v>28000</v>
      </c>
      <c r="J54" s="41" t="s">
        <v>41</v>
      </c>
      <c r="K54" s="41"/>
      <c r="L54" s="41"/>
      <c r="M54" s="41"/>
      <c r="N54" s="40">
        <f>28000</f>
        <v>28000</v>
      </c>
      <c r="O54" s="40"/>
    </row>
    <row r="55" spans="1:15" s="1" customFormat="1" ht="13.5" customHeight="1">
      <c r="A55" s="36" t="s">
        <v>96</v>
      </c>
      <c r="B55" s="36"/>
      <c r="C55" s="36"/>
      <c r="D55" s="36"/>
      <c r="E55" s="36"/>
      <c r="F55" s="36"/>
      <c r="G55" s="37" t="s">
        <v>79</v>
      </c>
      <c r="H55" s="37" t="s">
        <v>107</v>
      </c>
      <c r="I55" s="38">
        <f>1200</f>
        <v>1200</v>
      </c>
      <c r="J55" s="41" t="s">
        <v>41</v>
      </c>
      <c r="K55" s="41"/>
      <c r="L55" s="41"/>
      <c r="M55" s="41"/>
      <c r="N55" s="40">
        <f>1200</f>
        <v>1200</v>
      </c>
      <c r="O55" s="40"/>
    </row>
    <row r="56" spans="1:15" s="1" customFormat="1" ht="13.5" customHeight="1">
      <c r="A56" s="36" t="s">
        <v>92</v>
      </c>
      <c r="B56" s="36"/>
      <c r="C56" s="36"/>
      <c r="D56" s="36"/>
      <c r="E56" s="36"/>
      <c r="F56" s="36"/>
      <c r="G56" s="37" t="s">
        <v>79</v>
      </c>
      <c r="H56" s="37" t="s">
        <v>108</v>
      </c>
      <c r="I56" s="38">
        <f>2000</f>
        <v>2000</v>
      </c>
      <c r="J56" s="41" t="s">
        <v>41</v>
      </c>
      <c r="K56" s="41"/>
      <c r="L56" s="41"/>
      <c r="M56" s="41"/>
      <c r="N56" s="40">
        <f>2000</f>
        <v>2000</v>
      </c>
      <c r="O56" s="40"/>
    </row>
    <row r="57" spans="1:15" s="1" customFormat="1" ht="13.5" customHeight="1">
      <c r="A57" s="36" t="s">
        <v>96</v>
      </c>
      <c r="B57" s="36"/>
      <c r="C57" s="36"/>
      <c r="D57" s="36"/>
      <c r="E57" s="36"/>
      <c r="F57" s="36"/>
      <c r="G57" s="37" t="s">
        <v>79</v>
      </c>
      <c r="H57" s="37" t="s">
        <v>109</v>
      </c>
      <c r="I57" s="38">
        <f>169900</f>
        <v>169900</v>
      </c>
      <c r="J57" s="41" t="s">
        <v>41</v>
      </c>
      <c r="K57" s="41"/>
      <c r="L57" s="41"/>
      <c r="M57" s="41"/>
      <c r="N57" s="40">
        <f>169900</f>
        <v>169900</v>
      </c>
      <c r="O57" s="40"/>
    </row>
    <row r="58" spans="1:15" s="1" customFormat="1" ht="13.5" customHeight="1">
      <c r="A58" s="36" t="s">
        <v>92</v>
      </c>
      <c r="B58" s="36"/>
      <c r="C58" s="36"/>
      <c r="D58" s="36"/>
      <c r="E58" s="36"/>
      <c r="F58" s="36"/>
      <c r="G58" s="37" t="s">
        <v>79</v>
      </c>
      <c r="H58" s="37" t="s">
        <v>110</v>
      </c>
      <c r="I58" s="38">
        <f>240000</f>
        <v>240000</v>
      </c>
      <c r="J58" s="41" t="s">
        <v>41</v>
      </c>
      <c r="K58" s="41"/>
      <c r="L58" s="41"/>
      <c r="M58" s="41"/>
      <c r="N58" s="40">
        <f>240000</f>
        <v>240000</v>
      </c>
      <c r="O58" s="40"/>
    </row>
    <row r="59" spans="1:15" s="1" customFormat="1" ht="13.5" customHeight="1">
      <c r="A59" s="36" t="s">
        <v>92</v>
      </c>
      <c r="B59" s="36"/>
      <c r="C59" s="36"/>
      <c r="D59" s="36"/>
      <c r="E59" s="36"/>
      <c r="F59" s="36"/>
      <c r="G59" s="37" t="s">
        <v>79</v>
      </c>
      <c r="H59" s="37" t="s">
        <v>111</v>
      </c>
      <c r="I59" s="38">
        <f>340000</f>
        <v>340000</v>
      </c>
      <c r="J59" s="41" t="s">
        <v>41</v>
      </c>
      <c r="K59" s="41"/>
      <c r="L59" s="41"/>
      <c r="M59" s="41"/>
      <c r="N59" s="40">
        <f>340000</f>
        <v>340000</v>
      </c>
      <c r="O59" s="40"/>
    </row>
    <row r="60" spans="1:15" s="1" customFormat="1" ht="13.5" customHeight="1">
      <c r="A60" s="36" t="s">
        <v>80</v>
      </c>
      <c r="B60" s="36"/>
      <c r="C60" s="36"/>
      <c r="D60" s="36"/>
      <c r="E60" s="36"/>
      <c r="F60" s="36"/>
      <c r="G60" s="37" t="s">
        <v>79</v>
      </c>
      <c r="H60" s="37" t="s">
        <v>112</v>
      </c>
      <c r="I60" s="38">
        <f>786100</f>
        <v>786100</v>
      </c>
      <c r="J60" s="39">
        <f>14700</f>
        <v>14700</v>
      </c>
      <c r="K60" s="39"/>
      <c r="L60" s="39"/>
      <c r="M60" s="39"/>
      <c r="N60" s="40">
        <f>771400</f>
        <v>771400</v>
      </c>
      <c r="O60" s="40"/>
    </row>
    <row r="61" spans="1:15" s="1" customFormat="1" ht="13.5" customHeight="1">
      <c r="A61" s="36" t="s">
        <v>82</v>
      </c>
      <c r="B61" s="36"/>
      <c r="C61" s="36"/>
      <c r="D61" s="36"/>
      <c r="E61" s="36"/>
      <c r="F61" s="36"/>
      <c r="G61" s="37" t="s">
        <v>79</v>
      </c>
      <c r="H61" s="37" t="s">
        <v>113</v>
      </c>
      <c r="I61" s="38">
        <f>237400</f>
        <v>237400</v>
      </c>
      <c r="J61" s="41" t="s">
        <v>41</v>
      </c>
      <c r="K61" s="41"/>
      <c r="L61" s="41"/>
      <c r="M61" s="41"/>
      <c r="N61" s="40">
        <f>237400</f>
        <v>237400</v>
      </c>
      <c r="O61" s="40"/>
    </row>
    <row r="62" spans="1:15" s="1" customFormat="1" ht="13.5" customHeight="1">
      <c r="A62" s="36" t="s">
        <v>90</v>
      </c>
      <c r="B62" s="36"/>
      <c r="C62" s="36"/>
      <c r="D62" s="36"/>
      <c r="E62" s="36"/>
      <c r="F62" s="36"/>
      <c r="G62" s="37" t="s">
        <v>79</v>
      </c>
      <c r="H62" s="37" t="s">
        <v>114</v>
      </c>
      <c r="I62" s="38">
        <f>80000</f>
        <v>80000</v>
      </c>
      <c r="J62" s="41" t="s">
        <v>41</v>
      </c>
      <c r="K62" s="41"/>
      <c r="L62" s="41"/>
      <c r="M62" s="41"/>
      <c r="N62" s="40">
        <f>80000</f>
        <v>80000</v>
      </c>
      <c r="O62" s="40"/>
    </row>
    <row r="63" spans="1:15" s="1" customFormat="1" ht="13.5" customHeight="1">
      <c r="A63" s="36" t="s">
        <v>92</v>
      </c>
      <c r="B63" s="36"/>
      <c r="C63" s="36"/>
      <c r="D63" s="36"/>
      <c r="E63" s="36"/>
      <c r="F63" s="36"/>
      <c r="G63" s="37" t="s">
        <v>79</v>
      </c>
      <c r="H63" s="37" t="s">
        <v>115</v>
      </c>
      <c r="I63" s="38">
        <f>4500</f>
        <v>4500</v>
      </c>
      <c r="J63" s="39">
        <f>0</f>
        <v>0</v>
      </c>
      <c r="K63" s="39"/>
      <c r="L63" s="39"/>
      <c r="M63" s="39"/>
      <c r="N63" s="40">
        <f>4500</f>
        <v>4500</v>
      </c>
      <c r="O63" s="40"/>
    </row>
    <row r="64" spans="1:15" s="1" customFormat="1" ht="13.5" customHeight="1">
      <c r="A64" s="36" t="s">
        <v>116</v>
      </c>
      <c r="B64" s="36"/>
      <c r="C64" s="36"/>
      <c r="D64" s="36"/>
      <c r="E64" s="36"/>
      <c r="F64" s="36"/>
      <c r="G64" s="37" t="s">
        <v>79</v>
      </c>
      <c r="H64" s="37" t="s">
        <v>117</v>
      </c>
      <c r="I64" s="38">
        <f>100000</f>
        <v>100000</v>
      </c>
      <c r="J64" s="41" t="s">
        <v>41</v>
      </c>
      <c r="K64" s="41"/>
      <c r="L64" s="41"/>
      <c r="M64" s="41"/>
      <c r="N64" s="40">
        <f>100000</f>
        <v>100000</v>
      </c>
      <c r="O64" s="40"/>
    </row>
    <row r="65" spans="1:15" s="1" customFormat="1" ht="13.5" customHeight="1">
      <c r="A65" s="36" t="s">
        <v>94</v>
      </c>
      <c r="B65" s="36"/>
      <c r="C65" s="36"/>
      <c r="D65" s="36"/>
      <c r="E65" s="36"/>
      <c r="F65" s="36"/>
      <c r="G65" s="37" t="s">
        <v>79</v>
      </c>
      <c r="H65" s="37" t="s">
        <v>118</v>
      </c>
      <c r="I65" s="38">
        <f>301100</f>
        <v>301100</v>
      </c>
      <c r="J65" s="41" t="s">
        <v>41</v>
      </c>
      <c r="K65" s="41"/>
      <c r="L65" s="41"/>
      <c r="M65" s="41"/>
      <c r="N65" s="40">
        <f>301100</f>
        <v>301100</v>
      </c>
      <c r="O65" s="40"/>
    </row>
    <row r="66" spans="1:15" s="1" customFormat="1" ht="13.5" customHeight="1">
      <c r="A66" s="36" t="s">
        <v>96</v>
      </c>
      <c r="B66" s="36"/>
      <c r="C66" s="36"/>
      <c r="D66" s="36"/>
      <c r="E66" s="36"/>
      <c r="F66" s="36"/>
      <c r="G66" s="37" t="s">
        <v>79</v>
      </c>
      <c r="H66" s="37" t="s">
        <v>119</v>
      </c>
      <c r="I66" s="38">
        <f>25000</f>
        <v>25000</v>
      </c>
      <c r="J66" s="41" t="s">
        <v>41</v>
      </c>
      <c r="K66" s="41"/>
      <c r="L66" s="41"/>
      <c r="M66" s="41"/>
      <c r="N66" s="40">
        <f>25000</f>
        <v>25000</v>
      </c>
      <c r="O66" s="40"/>
    </row>
    <row r="67" spans="1:15" s="1" customFormat="1" ht="13.5" customHeight="1">
      <c r="A67" s="36" t="s">
        <v>80</v>
      </c>
      <c r="B67" s="36"/>
      <c r="C67" s="36"/>
      <c r="D67" s="36"/>
      <c r="E67" s="36"/>
      <c r="F67" s="36"/>
      <c r="G67" s="37" t="s">
        <v>79</v>
      </c>
      <c r="H67" s="37" t="s">
        <v>120</v>
      </c>
      <c r="I67" s="38">
        <f>139100</f>
        <v>139100</v>
      </c>
      <c r="J67" s="41" t="s">
        <v>41</v>
      </c>
      <c r="K67" s="41"/>
      <c r="L67" s="41"/>
      <c r="M67" s="41"/>
      <c r="N67" s="40">
        <f>139100</f>
        <v>139100</v>
      </c>
      <c r="O67" s="40"/>
    </row>
    <row r="68" spans="1:15" s="1" customFormat="1" ht="13.5" customHeight="1">
      <c r="A68" s="36" t="s">
        <v>82</v>
      </c>
      <c r="B68" s="36"/>
      <c r="C68" s="36"/>
      <c r="D68" s="36"/>
      <c r="E68" s="36"/>
      <c r="F68" s="36"/>
      <c r="G68" s="37" t="s">
        <v>79</v>
      </c>
      <c r="H68" s="37" t="s">
        <v>121</v>
      </c>
      <c r="I68" s="38">
        <f>42000</f>
        <v>42000</v>
      </c>
      <c r="J68" s="41" t="s">
        <v>41</v>
      </c>
      <c r="K68" s="41"/>
      <c r="L68" s="41"/>
      <c r="M68" s="41"/>
      <c r="N68" s="40">
        <f>42000</f>
        <v>42000</v>
      </c>
      <c r="O68" s="40"/>
    </row>
    <row r="69" spans="1:15" s="1" customFormat="1" ht="13.5" customHeight="1">
      <c r="A69" s="36" t="s">
        <v>92</v>
      </c>
      <c r="B69" s="36"/>
      <c r="C69" s="36"/>
      <c r="D69" s="36"/>
      <c r="E69" s="36"/>
      <c r="F69" s="36"/>
      <c r="G69" s="37" t="s">
        <v>79</v>
      </c>
      <c r="H69" s="37" t="s">
        <v>122</v>
      </c>
      <c r="I69" s="38">
        <f>700</f>
        <v>700</v>
      </c>
      <c r="J69" s="41" t="s">
        <v>41</v>
      </c>
      <c r="K69" s="41"/>
      <c r="L69" s="41"/>
      <c r="M69" s="41"/>
      <c r="N69" s="40">
        <f>700</f>
        <v>700</v>
      </c>
      <c r="O69" s="40"/>
    </row>
    <row r="70" spans="1:15" s="1" customFormat="1" ht="13.5" customHeight="1">
      <c r="A70" s="36" t="s">
        <v>100</v>
      </c>
      <c r="B70" s="36"/>
      <c r="C70" s="36"/>
      <c r="D70" s="36"/>
      <c r="E70" s="36"/>
      <c r="F70" s="36"/>
      <c r="G70" s="37" t="s">
        <v>79</v>
      </c>
      <c r="H70" s="37" t="s">
        <v>123</v>
      </c>
      <c r="I70" s="38">
        <f>438900</f>
        <v>438900</v>
      </c>
      <c r="J70" s="41" t="s">
        <v>41</v>
      </c>
      <c r="K70" s="41"/>
      <c r="L70" s="41"/>
      <c r="M70" s="41"/>
      <c r="N70" s="40">
        <f>438900</f>
        <v>438900</v>
      </c>
      <c r="O70" s="40"/>
    </row>
    <row r="71" spans="1:15" s="1" customFormat="1" ht="13.5" customHeight="1">
      <c r="A71" s="36" t="s">
        <v>92</v>
      </c>
      <c r="B71" s="36"/>
      <c r="C71" s="36"/>
      <c r="D71" s="36"/>
      <c r="E71" s="36"/>
      <c r="F71" s="36"/>
      <c r="G71" s="37" t="s">
        <v>79</v>
      </c>
      <c r="H71" s="37" t="s">
        <v>124</v>
      </c>
      <c r="I71" s="38">
        <f>100000</f>
        <v>100000</v>
      </c>
      <c r="J71" s="41" t="s">
        <v>41</v>
      </c>
      <c r="K71" s="41"/>
      <c r="L71" s="41"/>
      <c r="M71" s="41"/>
      <c r="N71" s="40">
        <f>100000</f>
        <v>100000</v>
      </c>
      <c r="O71" s="40"/>
    </row>
    <row r="72" spans="1:15" s="1" customFormat="1" ht="13.5" customHeight="1">
      <c r="A72" s="36" t="s">
        <v>94</v>
      </c>
      <c r="B72" s="36"/>
      <c r="C72" s="36"/>
      <c r="D72" s="36"/>
      <c r="E72" s="36"/>
      <c r="F72" s="36"/>
      <c r="G72" s="37" t="s">
        <v>79</v>
      </c>
      <c r="H72" s="37" t="s">
        <v>125</v>
      </c>
      <c r="I72" s="38">
        <f>10000</f>
        <v>10000</v>
      </c>
      <c r="J72" s="41" t="s">
        <v>41</v>
      </c>
      <c r="K72" s="41"/>
      <c r="L72" s="41"/>
      <c r="M72" s="41"/>
      <c r="N72" s="40">
        <f>10000</f>
        <v>10000</v>
      </c>
      <c r="O72" s="40"/>
    </row>
    <row r="73" spans="1:15" s="1" customFormat="1" ht="13.5" customHeight="1">
      <c r="A73" s="36" t="s">
        <v>94</v>
      </c>
      <c r="B73" s="36"/>
      <c r="C73" s="36"/>
      <c r="D73" s="36"/>
      <c r="E73" s="36"/>
      <c r="F73" s="36"/>
      <c r="G73" s="37" t="s">
        <v>79</v>
      </c>
      <c r="H73" s="37" t="s">
        <v>126</v>
      </c>
      <c r="I73" s="38">
        <f>15000</f>
        <v>15000</v>
      </c>
      <c r="J73" s="41" t="s">
        <v>41</v>
      </c>
      <c r="K73" s="41"/>
      <c r="L73" s="41"/>
      <c r="M73" s="41"/>
      <c r="N73" s="40">
        <f>15000</f>
        <v>15000</v>
      </c>
      <c r="O73" s="40"/>
    </row>
    <row r="74" spans="1:15" s="1" customFormat="1" ht="13.5" customHeight="1">
      <c r="A74" s="36" t="s">
        <v>94</v>
      </c>
      <c r="B74" s="36"/>
      <c r="C74" s="36"/>
      <c r="D74" s="36"/>
      <c r="E74" s="36"/>
      <c r="F74" s="36"/>
      <c r="G74" s="37" t="s">
        <v>79</v>
      </c>
      <c r="H74" s="37" t="s">
        <v>127</v>
      </c>
      <c r="I74" s="38">
        <f>17000</f>
        <v>17000</v>
      </c>
      <c r="J74" s="41" t="s">
        <v>41</v>
      </c>
      <c r="K74" s="41"/>
      <c r="L74" s="41"/>
      <c r="M74" s="41"/>
      <c r="N74" s="40">
        <f>17000</f>
        <v>17000</v>
      </c>
      <c r="O74" s="40"/>
    </row>
    <row r="75" spans="1:15" s="1" customFormat="1" ht="13.5" customHeight="1">
      <c r="A75" s="36" t="s">
        <v>94</v>
      </c>
      <c r="B75" s="36"/>
      <c r="C75" s="36"/>
      <c r="D75" s="36"/>
      <c r="E75" s="36"/>
      <c r="F75" s="36"/>
      <c r="G75" s="37" t="s">
        <v>79</v>
      </c>
      <c r="H75" s="37" t="s">
        <v>128</v>
      </c>
      <c r="I75" s="38">
        <f>110000</f>
        <v>110000</v>
      </c>
      <c r="J75" s="41" t="s">
        <v>41</v>
      </c>
      <c r="K75" s="41"/>
      <c r="L75" s="41"/>
      <c r="M75" s="41"/>
      <c r="N75" s="40">
        <f>110000</f>
        <v>110000</v>
      </c>
      <c r="O75" s="40"/>
    </row>
    <row r="76" spans="1:15" s="1" customFormat="1" ht="13.5" customHeight="1">
      <c r="A76" s="36" t="s">
        <v>94</v>
      </c>
      <c r="B76" s="36"/>
      <c r="C76" s="36"/>
      <c r="D76" s="36"/>
      <c r="E76" s="36"/>
      <c r="F76" s="36"/>
      <c r="G76" s="37" t="s">
        <v>79</v>
      </c>
      <c r="H76" s="37" t="s">
        <v>129</v>
      </c>
      <c r="I76" s="38">
        <f>10000</f>
        <v>10000</v>
      </c>
      <c r="J76" s="41" t="s">
        <v>41</v>
      </c>
      <c r="K76" s="41"/>
      <c r="L76" s="41"/>
      <c r="M76" s="41"/>
      <c r="N76" s="40">
        <f>10000</f>
        <v>10000</v>
      </c>
      <c r="O76" s="40"/>
    </row>
    <row r="77" spans="1:15" s="1" customFormat="1" ht="13.5" customHeight="1">
      <c r="A77" s="36" t="s">
        <v>90</v>
      </c>
      <c r="B77" s="36"/>
      <c r="C77" s="36"/>
      <c r="D77" s="36"/>
      <c r="E77" s="36"/>
      <c r="F77" s="36"/>
      <c r="G77" s="37" t="s">
        <v>79</v>
      </c>
      <c r="H77" s="37" t="s">
        <v>130</v>
      </c>
      <c r="I77" s="38">
        <f>1000000</f>
        <v>1000000</v>
      </c>
      <c r="J77" s="41" t="s">
        <v>41</v>
      </c>
      <c r="K77" s="41"/>
      <c r="L77" s="41"/>
      <c r="M77" s="41"/>
      <c r="N77" s="40">
        <f>1000000</f>
        <v>1000000</v>
      </c>
      <c r="O77" s="40"/>
    </row>
    <row r="78" spans="1:15" s="1" customFormat="1" ht="13.5" customHeight="1">
      <c r="A78" s="36" t="s">
        <v>90</v>
      </c>
      <c r="B78" s="36"/>
      <c r="C78" s="36"/>
      <c r="D78" s="36"/>
      <c r="E78" s="36"/>
      <c r="F78" s="36"/>
      <c r="G78" s="37" t="s">
        <v>79</v>
      </c>
      <c r="H78" s="37" t="s">
        <v>131</v>
      </c>
      <c r="I78" s="38">
        <f>4130200</f>
        <v>4130200</v>
      </c>
      <c r="J78" s="41" t="s">
        <v>41</v>
      </c>
      <c r="K78" s="41"/>
      <c r="L78" s="41"/>
      <c r="M78" s="41"/>
      <c r="N78" s="40">
        <f>4130200</f>
        <v>4130200</v>
      </c>
      <c r="O78" s="40"/>
    </row>
    <row r="79" spans="1:15" s="1" customFormat="1" ht="13.5" customHeight="1">
      <c r="A79" s="36" t="s">
        <v>92</v>
      </c>
      <c r="B79" s="36"/>
      <c r="C79" s="36"/>
      <c r="D79" s="36"/>
      <c r="E79" s="36"/>
      <c r="F79" s="36"/>
      <c r="G79" s="37" t="s">
        <v>79</v>
      </c>
      <c r="H79" s="37" t="s">
        <v>132</v>
      </c>
      <c r="I79" s="38">
        <f>50000</f>
        <v>50000</v>
      </c>
      <c r="J79" s="41" t="s">
        <v>41</v>
      </c>
      <c r="K79" s="41"/>
      <c r="L79" s="41"/>
      <c r="M79" s="41"/>
      <c r="N79" s="40">
        <f>50000</f>
        <v>50000</v>
      </c>
      <c r="O79" s="40"/>
    </row>
    <row r="80" spans="1:15" s="1" customFormat="1" ht="13.5" customHeight="1">
      <c r="A80" s="36" t="s">
        <v>90</v>
      </c>
      <c r="B80" s="36"/>
      <c r="C80" s="36"/>
      <c r="D80" s="36"/>
      <c r="E80" s="36"/>
      <c r="F80" s="36"/>
      <c r="G80" s="37" t="s">
        <v>79</v>
      </c>
      <c r="H80" s="37" t="s">
        <v>133</v>
      </c>
      <c r="I80" s="38">
        <f>200000</f>
        <v>200000</v>
      </c>
      <c r="J80" s="41" t="s">
        <v>41</v>
      </c>
      <c r="K80" s="41"/>
      <c r="L80" s="41"/>
      <c r="M80" s="41"/>
      <c r="N80" s="40">
        <f>200000</f>
        <v>200000</v>
      </c>
      <c r="O80" s="40"/>
    </row>
    <row r="81" spans="1:15" s="1" customFormat="1" ht="13.5" customHeight="1">
      <c r="A81" s="36" t="s">
        <v>90</v>
      </c>
      <c r="B81" s="36"/>
      <c r="C81" s="36"/>
      <c r="D81" s="36"/>
      <c r="E81" s="36"/>
      <c r="F81" s="36"/>
      <c r="G81" s="37" t="s">
        <v>79</v>
      </c>
      <c r="H81" s="37" t="s">
        <v>134</v>
      </c>
      <c r="I81" s="38">
        <f>200000</f>
        <v>200000</v>
      </c>
      <c r="J81" s="41" t="s">
        <v>41</v>
      </c>
      <c r="K81" s="41"/>
      <c r="L81" s="41"/>
      <c r="M81" s="41"/>
      <c r="N81" s="40">
        <f>200000</f>
        <v>200000</v>
      </c>
      <c r="O81" s="40"/>
    </row>
    <row r="82" spans="1:15" s="1" customFormat="1" ht="13.5" customHeight="1">
      <c r="A82" s="36" t="s">
        <v>92</v>
      </c>
      <c r="B82" s="36"/>
      <c r="C82" s="36"/>
      <c r="D82" s="36"/>
      <c r="E82" s="36"/>
      <c r="F82" s="36"/>
      <c r="G82" s="37" t="s">
        <v>79</v>
      </c>
      <c r="H82" s="37" t="s">
        <v>135</v>
      </c>
      <c r="I82" s="38">
        <f>300000</f>
        <v>300000</v>
      </c>
      <c r="J82" s="41" t="s">
        <v>41</v>
      </c>
      <c r="K82" s="41"/>
      <c r="L82" s="41"/>
      <c r="M82" s="41"/>
      <c r="N82" s="40">
        <f>300000</f>
        <v>300000</v>
      </c>
      <c r="O82" s="40"/>
    </row>
    <row r="83" spans="1:15" s="1" customFormat="1" ht="13.5" customHeight="1">
      <c r="A83" s="36" t="s">
        <v>92</v>
      </c>
      <c r="B83" s="36"/>
      <c r="C83" s="36"/>
      <c r="D83" s="36"/>
      <c r="E83" s="36"/>
      <c r="F83" s="36"/>
      <c r="G83" s="37" t="s">
        <v>79</v>
      </c>
      <c r="H83" s="37" t="s">
        <v>136</v>
      </c>
      <c r="I83" s="38">
        <f>500000</f>
        <v>500000</v>
      </c>
      <c r="J83" s="41" t="s">
        <v>41</v>
      </c>
      <c r="K83" s="41"/>
      <c r="L83" s="41"/>
      <c r="M83" s="41"/>
      <c r="N83" s="40">
        <f>500000</f>
        <v>500000</v>
      </c>
      <c r="O83" s="40"/>
    </row>
    <row r="84" spans="1:15" s="1" customFormat="1" ht="13.5" customHeight="1">
      <c r="A84" s="36" t="s">
        <v>90</v>
      </c>
      <c r="B84" s="36"/>
      <c r="C84" s="36"/>
      <c r="D84" s="36"/>
      <c r="E84" s="36"/>
      <c r="F84" s="36"/>
      <c r="G84" s="37" t="s">
        <v>79</v>
      </c>
      <c r="H84" s="37" t="s">
        <v>137</v>
      </c>
      <c r="I84" s="38">
        <f>320000</f>
        <v>320000</v>
      </c>
      <c r="J84" s="41" t="s">
        <v>41</v>
      </c>
      <c r="K84" s="41"/>
      <c r="L84" s="41"/>
      <c r="M84" s="41"/>
      <c r="N84" s="40">
        <f>320000</f>
        <v>320000</v>
      </c>
      <c r="O84" s="40"/>
    </row>
    <row r="85" spans="1:15" s="1" customFormat="1" ht="13.5" customHeight="1">
      <c r="A85" s="36" t="s">
        <v>88</v>
      </c>
      <c r="B85" s="36"/>
      <c r="C85" s="36"/>
      <c r="D85" s="36"/>
      <c r="E85" s="36"/>
      <c r="F85" s="36"/>
      <c r="G85" s="37" t="s">
        <v>79</v>
      </c>
      <c r="H85" s="37" t="s">
        <v>138</v>
      </c>
      <c r="I85" s="38">
        <f>300000</f>
        <v>300000</v>
      </c>
      <c r="J85" s="41" t="s">
        <v>41</v>
      </c>
      <c r="K85" s="41"/>
      <c r="L85" s="41"/>
      <c r="M85" s="41"/>
      <c r="N85" s="40">
        <f>300000</f>
        <v>300000</v>
      </c>
      <c r="O85" s="40"/>
    </row>
    <row r="86" spans="1:15" s="1" customFormat="1" ht="13.5" customHeight="1">
      <c r="A86" s="36" t="s">
        <v>90</v>
      </c>
      <c r="B86" s="36"/>
      <c r="C86" s="36"/>
      <c r="D86" s="36"/>
      <c r="E86" s="36"/>
      <c r="F86" s="36"/>
      <c r="G86" s="37" t="s">
        <v>79</v>
      </c>
      <c r="H86" s="37" t="s">
        <v>139</v>
      </c>
      <c r="I86" s="38">
        <f>441735</f>
        <v>441735</v>
      </c>
      <c r="J86" s="41" t="s">
        <v>41</v>
      </c>
      <c r="K86" s="41"/>
      <c r="L86" s="41"/>
      <c r="M86" s="41"/>
      <c r="N86" s="40">
        <f>441735</f>
        <v>441735</v>
      </c>
      <c r="O86" s="40"/>
    </row>
    <row r="87" spans="1:15" s="1" customFormat="1" ht="13.5" customHeight="1">
      <c r="A87" s="36" t="s">
        <v>94</v>
      </c>
      <c r="B87" s="36"/>
      <c r="C87" s="36"/>
      <c r="D87" s="36"/>
      <c r="E87" s="36"/>
      <c r="F87" s="36"/>
      <c r="G87" s="37" t="s">
        <v>79</v>
      </c>
      <c r="H87" s="37" t="s">
        <v>140</v>
      </c>
      <c r="I87" s="38">
        <f>300000</f>
        <v>300000</v>
      </c>
      <c r="J87" s="41" t="s">
        <v>41</v>
      </c>
      <c r="K87" s="41"/>
      <c r="L87" s="41"/>
      <c r="M87" s="41"/>
      <c r="N87" s="40">
        <f>300000</f>
        <v>300000</v>
      </c>
      <c r="O87" s="40"/>
    </row>
    <row r="88" spans="1:15" s="1" customFormat="1" ht="13.5" customHeight="1">
      <c r="A88" s="36" t="s">
        <v>92</v>
      </c>
      <c r="B88" s="36"/>
      <c r="C88" s="36"/>
      <c r="D88" s="36"/>
      <c r="E88" s="36"/>
      <c r="F88" s="36"/>
      <c r="G88" s="37" t="s">
        <v>79</v>
      </c>
      <c r="H88" s="37" t="s">
        <v>141</v>
      </c>
      <c r="I88" s="38">
        <f>200000</f>
        <v>200000</v>
      </c>
      <c r="J88" s="41" t="s">
        <v>41</v>
      </c>
      <c r="K88" s="41"/>
      <c r="L88" s="41"/>
      <c r="M88" s="41"/>
      <c r="N88" s="40">
        <f>200000</f>
        <v>200000</v>
      </c>
      <c r="O88" s="40"/>
    </row>
    <row r="89" spans="1:15" s="1" customFormat="1" ht="13.5" customHeight="1">
      <c r="A89" s="36" t="s">
        <v>92</v>
      </c>
      <c r="B89" s="36"/>
      <c r="C89" s="36"/>
      <c r="D89" s="36"/>
      <c r="E89" s="36"/>
      <c r="F89" s="36"/>
      <c r="G89" s="37" t="s">
        <v>79</v>
      </c>
      <c r="H89" s="37" t="s">
        <v>142</v>
      </c>
      <c r="I89" s="38">
        <f>200000</f>
        <v>200000</v>
      </c>
      <c r="J89" s="41" t="s">
        <v>41</v>
      </c>
      <c r="K89" s="41"/>
      <c r="L89" s="41"/>
      <c r="M89" s="41"/>
      <c r="N89" s="40">
        <f>200000</f>
        <v>200000</v>
      </c>
      <c r="O89" s="40"/>
    </row>
    <row r="90" spans="1:15" s="1" customFormat="1" ht="13.5" customHeight="1">
      <c r="A90" s="36" t="s">
        <v>90</v>
      </c>
      <c r="B90" s="36"/>
      <c r="C90" s="36"/>
      <c r="D90" s="36"/>
      <c r="E90" s="36"/>
      <c r="F90" s="36"/>
      <c r="G90" s="37" t="s">
        <v>79</v>
      </c>
      <c r="H90" s="37" t="s">
        <v>143</v>
      </c>
      <c r="I90" s="38">
        <f>500000</f>
        <v>500000</v>
      </c>
      <c r="J90" s="41" t="s">
        <v>41</v>
      </c>
      <c r="K90" s="41"/>
      <c r="L90" s="41"/>
      <c r="M90" s="41"/>
      <c r="N90" s="40">
        <f>500000</f>
        <v>500000</v>
      </c>
      <c r="O90" s="40"/>
    </row>
    <row r="91" spans="1:15" s="1" customFormat="1" ht="13.5" customHeight="1">
      <c r="A91" s="36" t="s">
        <v>116</v>
      </c>
      <c r="B91" s="36"/>
      <c r="C91" s="36"/>
      <c r="D91" s="36"/>
      <c r="E91" s="36"/>
      <c r="F91" s="36"/>
      <c r="G91" s="37" t="s">
        <v>79</v>
      </c>
      <c r="H91" s="37" t="s">
        <v>144</v>
      </c>
      <c r="I91" s="38">
        <f>2500000</f>
        <v>2500000</v>
      </c>
      <c r="J91" s="41" t="s">
        <v>41</v>
      </c>
      <c r="K91" s="41"/>
      <c r="L91" s="41"/>
      <c r="M91" s="41"/>
      <c r="N91" s="40">
        <f>2500000</f>
        <v>2500000</v>
      </c>
      <c r="O91" s="40"/>
    </row>
    <row r="92" spans="1:15" s="1" customFormat="1" ht="13.5" customHeight="1">
      <c r="A92" s="36" t="s">
        <v>92</v>
      </c>
      <c r="B92" s="36"/>
      <c r="C92" s="36"/>
      <c r="D92" s="36"/>
      <c r="E92" s="36"/>
      <c r="F92" s="36"/>
      <c r="G92" s="37" t="s">
        <v>79</v>
      </c>
      <c r="H92" s="37" t="s">
        <v>145</v>
      </c>
      <c r="I92" s="38">
        <f>137000</f>
        <v>137000</v>
      </c>
      <c r="J92" s="41" t="s">
        <v>41</v>
      </c>
      <c r="K92" s="41"/>
      <c r="L92" s="41"/>
      <c r="M92" s="41"/>
      <c r="N92" s="40">
        <f>137000</f>
        <v>137000</v>
      </c>
      <c r="O92" s="40"/>
    </row>
    <row r="93" spans="1:15" s="1" customFormat="1" ht="13.5" customHeight="1">
      <c r="A93" s="36" t="s">
        <v>96</v>
      </c>
      <c r="B93" s="36"/>
      <c r="C93" s="36"/>
      <c r="D93" s="36"/>
      <c r="E93" s="36"/>
      <c r="F93" s="36"/>
      <c r="G93" s="37" t="s">
        <v>79</v>
      </c>
      <c r="H93" s="37" t="s">
        <v>146</v>
      </c>
      <c r="I93" s="38">
        <f>6000</f>
        <v>6000</v>
      </c>
      <c r="J93" s="41" t="s">
        <v>41</v>
      </c>
      <c r="K93" s="41"/>
      <c r="L93" s="41"/>
      <c r="M93" s="41"/>
      <c r="N93" s="40">
        <f>6000</f>
        <v>6000</v>
      </c>
      <c r="O93" s="40"/>
    </row>
    <row r="94" spans="1:15" s="1" customFormat="1" ht="13.5" customHeight="1">
      <c r="A94" s="36" t="s">
        <v>94</v>
      </c>
      <c r="B94" s="36"/>
      <c r="C94" s="36"/>
      <c r="D94" s="36"/>
      <c r="E94" s="36"/>
      <c r="F94" s="36"/>
      <c r="G94" s="37" t="s">
        <v>79</v>
      </c>
      <c r="H94" s="37" t="s">
        <v>147</v>
      </c>
      <c r="I94" s="38">
        <f>17000</f>
        <v>17000</v>
      </c>
      <c r="J94" s="41" t="s">
        <v>41</v>
      </c>
      <c r="K94" s="41"/>
      <c r="L94" s="41"/>
      <c r="M94" s="41"/>
      <c r="N94" s="40">
        <f>17000</f>
        <v>17000</v>
      </c>
      <c r="O94" s="40"/>
    </row>
    <row r="95" spans="1:15" s="1" customFormat="1" ht="13.5" customHeight="1">
      <c r="A95" s="36" t="s">
        <v>92</v>
      </c>
      <c r="B95" s="36"/>
      <c r="C95" s="36"/>
      <c r="D95" s="36"/>
      <c r="E95" s="36"/>
      <c r="F95" s="36"/>
      <c r="G95" s="37" t="s">
        <v>79</v>
      </c>
      <c r="H95" s="37" t="s">
        <v>148</v>
      </c>
      <c r="I95" s="38">
        <f>80000</f>
        <v>80000</v>
      </c>
      <c r="J95" s="41" t="s">
        <v>41</v>
      </c>
      <c r="K95" s="41"/>
      <c r="L95" s="41"/>
      <c r="M95" s="41"/>
      <c r="N95" s="40">
        <f>80000</f>
        <v>80000</v>
      </c>
      <c r="O95" s="40"/>
    </row>
    <row r="96" spans="1:15" s="1" customFormat="1" ht="13.5" customHeight="1">
      <c r="A96" s="36" t="s">
        <v>90</v>
      </c>
      <c r="B96" s="36"/>
      <c r="C96" s="36"/>
      <c r="D96" s="36"/>
      <c r="E96" s="36"/>
      <c r="F96" s="36"/>
      <c r="G96" s="37" t="s">
        <v>79</v>
      </c>
      <c r="H96" s="37" t="s">
        <v>149</v>
      </c>
      <c r="I96" s="38">
        <f>500000</f>
        <v>500000</v>
      </c>
      <c r="J96" s="41" t="s">
        <v>41</v>
      </c>
      <c r="K96" s="41"/>
      <c r="L96" s="41"/>
      <c r="M96" s="41"/>
      <c r="N96" s="40">
        <f>500000</f>
        <v>500000</v>
      </c>
      <c r="O96" s="40"/>
    </row>
    <row r="97" spans="1:15" s="1" customFormat="1" ht="13.5" customHeight="1">
      <c r="A97" s="36" t="s">
        <v>150</v>
      </c>
      <c r="B97" s="36"/>
      <c r="C97" s="36"/>
      <c r="D97" s="36"/>
      <c r="E97" s="36"/>
      <c r="F97" s="36"/>
      <c r="G97" s="37" t="s">
        <v>79</v>
      </c>
      <c r="H97" s="37" t="s">
        <v>151</v>
      </c>
      <c r="I97" s="38">
        <f>94000</f>
        <v>94000</v>
      </c>
      <c r="J97" s="41" t="s">
        <v>41</v>
      </c>
      <c r="K97" s="41"/>
      <c r="L97" s="41"/>
      <c r="M97" s="41"/>
      <c r="N97" s="40">
        <f>94000</f>
        <v>94000</v>
      </c>
      <c r="O97" s="40"/>
    </row>
    <row r="98" spans="1:15" s="1" customFormat="1" ht="13.5" customHeight="1">
      <c r="A98" s="36" t="s">
        <v>100</v>
      </c>
      <c r="B98" s="36"/>
      <c r="C98" s="36"/>
      <c r="D98" s="36"/>
      <c r="E98" s="36"/>
      <c r="F98" s="36"/>
      <c r="G98" s="37" t="s">
        <v>79</v>
      </c>
      <c r="H98" s="37" t="s">
        <v>152</v>
      </c>
      <c r="I98" s="38">
        <f>40000</f>
        <v>40000</v>
      </c>
      <c r="J98" s="41" t="s">
        <v>41</v>
      </c>
      <c r="K98" s="41"/>
      <c r="L98" s="41"/>
      <c r="M98" s="41"/>
      <c r="N98" s="40">
        <f>40000</f>
        <v>40000</v>
      </c>
      <c r="O98" s="40"/>
    </row>
    <row r="99" spans="1:15" s="1" customFormat="1" ht="13.5" customHeight="1">
      <c r="A99" s="36" t="s">
        <v>150</v>
      </c>
      <c r="B99" s="36"/>
      <c r="C99" s="36"/>
      <c r="D99" s="36"/>
      <c r="E99" s="36"/>
      <c r="F99" s="36"/>
      <c r="G99" s="37" t="s">
        <v>79</v>
      </c>
      <c r="H99" s="37" t="s">
        <v>153</v>
      </c>
      <c r="I99" s="38">
        <f>5654600</f>
        <v>5654600</v>
      </c>
      <c r="J99" s="39">
        <f>470000</f>
        <v>470000</v>
      </c>
      <c r="K99" s="39"/>
      <c r="L99" s="39"/>
      <c r="M99" s="39"/>
      <c r="N99" s="40">
        <f>5184600</f>
        <v>5184600</v>
      </c>
      <c r="O99" s="40"/>
    </row>
    <row r="100" spans="1:15" s="1" customFormat="1" ht="13.5" customHeight="1">
      <c r="A100" s="36" t="s">
        <v>150</v>
      </c>
      <c r="B100" s="36"/>
      <c r="C100" s="36"/>
      <c r="D100" s="36"/>
      <c r="E100" s="36"/>
      <c r="F100" s="36"/>
      <c r="G100" s="37" t="s">
        <v>79</v>
      </c>
      <c r="H100" s="37" t="s">
        <v>154</v>
      </c>
      <c r="I100" s="38">
        <f>567900</f>
        <v>567900</v>
      </c>
      <c r="J100" s="39">
        <f>71000</f>
        <v>71000</v>
      </c>
      <c r="K100" s="39"/>
      <c r="L100" s="39"/>
      <c r="M100" s="39"/>
      <c r="N100" s="40">
        <f>496900</f>
        <v>496900</v>
      </c>
      <c r="O100" s="40"/>
    </row>
    <row r="101" spans="1:15" s="1" customFormat="1" ht="13.5" customHeight="1">
      <c r="A101" s="36" t="s">
        <v>96</v>
      </c>
      <c r="B101" s="36"/>
      <c r="C101" s="36"/>
      <c r="D101" s="36"/>
      <c r="E101" s="36"/>
      <c r="F101" s="36"/>
      <c r="G101" s="37" t="s">
        <v>79</v>
      </c>
      <c r="H101" s="37" t="s">
        <v>155</v>
      </c>
      <c r="I101" s="38">
        <f>20000</f>
        <v>20000</v>
      </c>
      <c r="J101" s="41" t="s">
        <v>41</v>
      </c>
      <c r="K101" s="41"/>
      <c r="L101" s="41"/>
      <c r="M101" s="41"/>
      <c r="N101" s="40">
        <f>20000</f>
        <v>20000</v>
      </c>
      <c r="O101" s="40"/>
    </row>
    <row r="102" spans="1:15" s="1" customFormat="1" ht="13.5" customHeight="1">
      <c r="A102" s="36" t="s">
        <v>116</v>
      </c>
      <c r="B102" s="36"/>
      <c r="C102" s="36"/>
      <c r="D102" s="36"/>
      <c r="E102" s="36"/>
      <c r="F102" s="36"/>
      <c r="G102" s="37" t="s">
        <v>79</v>
      </c>
      <c r="H102" s="37" t="s">
        <v>156</v>
      </c>
      <c r="I102" s="38">
        <f>48000</f>
        <v>48000</v>
      </c>
      <c r="J102" s="41" t="s">
        <v>41</v>
      </c>
      <c r="K102" s="41"/>
      <c r="L102" s="41"/>
      <c r="M102" s="41"/>
      <c r="N102" s="40">
        <f>48000</f>
        <v>48000</v>
      </c>
      <c r="O102" s="40"/>
    </row>
    <row r="103" spans="1:15" s="1" customFormat="1" ht="13.5" customHeight="1">
      <c r="A103" s="36" t="s">
        <v>94</v>
      </c>
      <c r="B103" s="36"/>
      <c r="C103" s="36"/>
      <c r="D103" s="36"/>
      <c r="E103" s="36"/>
      <c r="F103" s="36"/>
      <c r="G103" s="37" t="s">
        <v>79</v>
      </c>
      <c r="H103" s="37" t="s">
        <v>157</v>
      </c>
      <c r="I103" s="38">
        <f>82000</f>
        <v>82000</v>
      </c>
      <c r="J103" s="41" t="s">
        <v>41</v>
      </c>
      <c r="K103" s="41"/>
      <c r="L103" s="41"/>
      <c r="M103" s="41"/>
      <c r="N103" s="40">
        <f>82000</f>
        <v>82000</v>
      </c>
      <c r="O103" s="40"/>
    </row>
    <row r="104" spans="1:15" s="1" customFormat="1" ht="15" customHeight="1">
      <c r="A104" s="42" t="s">
        <v>158</v>
      </c>
      <c r="B104" s="42"/>
      <c r="C104" s="42"/>
      <c r="D104" s="42"/>
      <c r="E104" s="42"/>
      <c r="F104" s="42"/>
      <c r="G104" s="43" t="s">
        <v>159</v>
      </c>
      <c r="H104" s="43" t="s">
        <v>36</v>
      </c>
      <c r="I104" s="44">
        <f>-43313.65</f>
        <v>-43313.65</v>
      </c>
      <c r="J104" s="45">
        <f>246764.88</f>
        <v>246764.88</v>
      </c>
      <c r="K104" s="45"/>
      <c r="L104" s="45"/>
      <c r="M104" s="45"/>
      <c r="N104" s="46" t="s">
        <v>36</v>
      </c>
      <c r="O104" s="46"/>
    </row>
    <row r="105" spans="1:15" s="1" customFormat="1" ht="13.5" customHeight="1">
      <c r="A105" s="7" t="s">
        <v>10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s="1" customFormat="1" ht="13.5" customHeight="1">
      <c r="A106" s="12" t="s">
        <v>160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s="1" customFormat="1" ht="45.75" customHeight="1">
      <c r="A107" s="13" t="s">
        <v>22</v>
      </c>
      <c r="B107" s="13"/>
      <c r="C107" s="13"/>
      <c r="D107" s="13"/>
      <c r="E107" s="13"/>
      <c r="F107" s="13"/>
      <c r="G107" s="14" t="s">
        <v>23</v>
      </c>
      <c r="H107" s="14" t="s">
        <v>161</v>
      </c>
      <c r="I107" s="15" t="s">
        <v>25</v>
      </c>
      <c r="J107" s="16" t="s">
        <v>26</v>
      </c>
      <c r="K107" s="16"/>
      <c r="L107" s="16"/>
      <c r="M107" s="16"/>
      <c r="N107" s="17" t="s">
        <v>27</v>
      </c>
      <c r="O107" s="17"/>
    </row>
    <row r="108" spans="1:15" s="1" customFormat="1" ht="12.75" customHeight="1">
      <c r="A108" s="18" t="s">
        <v>28</v>
      </c>
      <c r="B108" s="18"/>
      <c r="C108" s="18"/>
      <c r="D108" s="18"/>
      <c r="E108" s="18"/>
      <c r="F108" s="18"/>
      <c r="G108" s="19" t="s">
        <v>29</v>
      </c>
      <c r="H108" s="19" t="s">
        <v>30</v>
      </c>
      <c r="I108" s="20" t="s">
        <v>31</v>
      </c>
      <c r="J108" s="21" t="s">
        <v>32</v>
      </c>
      <c r="K108" s="21"/>
      <c r="L108" s="21"/>
      <c r="M108" s="21"/>
      <c r="N108" s="22" t="s">
        <v>33</v>
      </c>
      <c r="O108" s="22"/>
    </row>
    <row r="109" spans="1:15" s="1" customFormat="1" ht="13.5" customHeight="1">
      <c r="A109" s="23" t="s">
        <v>162</v>
      </c>
      <c r="B109" s="23"/>
      <c r="C109" s="23"/>
      <c r="D109" s="23"/>
      <c r="E109" s="23"/>
      <c r="F109" s="23"/>
      <c r="G109" s="24" t="s">
        <v>163</v>
      </c>
      <c r="H109" s="24" t="s">
        <v>36</v>
      </c>
      <c r="I109" s="47">
        <f>43313.65</f>
        <v>43313.65</v>
      </c>
      <c r="J109" s="26">
        <f>-246764.88</f>
        <v>-246764.88</v>
      </c>
      <c r="K109" s="26"/>
      <c r="L109" s="26"/>
      <c r="M109" s="26"/>
      <c r="N109" s="48">
        <f>290078.53</f>
        <v>290078.53</v>
      </c>
      <c r="O109" s="48"/>
    </row>
    <row r="110" spans="1:15" s="1" customFormat="1" ht="13.5" customHeight="1">
      <c r="A110" s="49" t="s">
        <v>164</v>
      </c>
      <c r="B110" s="49"/>
      <c r="C110" s="49"/>
      <c r="D110" s="49"/>
      <c r="E110" s="49"/>
      <c r="F110" s="49"/>
      <c r="G110" s="50" t="s">
        <v>10</v>
      </c>
      <c r="H110" s="50" t="s">
        <v>10</v>
      </c>
      <c r="I110" s="51" t="s">
        <v>10</v>
      </c>
      <c r="J110" s="52" t="s">
        <v>10</v>
      </c>
      <c r="K110" s="52"/>
      <c r="L110" s="52"/>
      <c r="M110" s="52"/>
      <c r="N110" s="53" t="s">
        <v>10</v>
      </c>
      <c r="O110" s="53"/>
    </row>
    <row r="111" spans="1:15" s="1" customFormat="1" ht="13.5" customHeight="1">
      <c r="A111" s="28" t="s">
        <v>165</v>
      </c>
      <c r="B111" s="28"/>
      <c r="C111" s="28"/>
      <c r="D111" s="28"/>
      <c r="E111" s="28"/>
      <c r="F111" s="28"/>
      <c r="G111" s="54" t="s">
        <v>166</v>
      </c>
      <c r="H111" s="29" t="s">
        <v>36</v>
      </c>
      <c r="I111" s="55" t="s">
        <v>41</v>
      </c>
      <c r="J111" s="34" t="s">
        <v>41</v>
      </c>
      <c r="K111" s="34"/>
      <c r="L111" s="34"/>
      <c r="M111" s="34"/>
      <c r="N111" s="56" t="s">
        <v>41</v>
      </c>
      <c r="O111" s="56"/>
    </row>
    <row r="112" spans="1:15" s="1" customFormat="1" ht="13.5" customHeight="1">
      <c r="A112" s="36" t="s">
        <v>10</v>
      </c>
      <c r="B112" s="36"/>
      <c r="C112" s="36"/>
      <c r="D112" s="36"/>
      <c r="E112" s="36"/>
      <c r="F112" s="36"/>
      <c r="G112" s="37" t="s">
        <v>166</v>
      </c>
      <c r="H112" s="37" t="s">
        <v>10</v>
      </c>
      <c r="I112" s="57" t="s">
        <v>41</v>
      </c>
      <c r="J112" s="41" t="s">
        <v>41</v>
      </c>
      <c r="K112" s="41"/>
      <c r="L112" s="41"/>
      <c r="M112" s="41"/>
      <c r="N112" s="58" t="s">
        <v>41</v>
      </c>
      <c r="O112" s="58"/>
    </row>
    <row r="113" spans="1:15" s="1" customFormat="1" ht="0.75" customHeight="1">
      <c r="A113" s="59" t="s">
        <v>10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1:15" s="1" customFormat="1" ht="13.5" customHeight="1">
      <c r="A114" s="36" t="s">
        <v>167</v>
      </c>
      <c r="B114" s="36"/>
      <c r="C114" s="36"/>
      <c r="D114" s="36"/>
      <c r="E114" s="36"/>
      <c r="F114" s="36"/>
      <c r="G114" s="50" t="s">
        <v>168</v>
      </c>
      <c r="H114" s="50" t="s">
        <v>36</v>
      </c>
      <c r="I114" s="51" t="s">
        <v>41</v>
      </c>
      <c r="J114" s="41" t="s">
        <v>41</v>
      </c>
      <c r="K114" s="41"/>
      <c r="L114" s="41"/>
      <c r="M114" s="41"/>
      <c r="N114" s="53" t="s">
        <v>41</v>
      </c>
      <c r="O114" s="53"/>
    </row>
    <row r="115" spans="1:15" s="1" customFormat="1" ht="13.5" customHeight="1">
      <c r="A115" s="36" t="s">
        <v>10</v>
      </c>
      <c r="B115" s="36"/>
      <c r="C115" s="36"/>
      <c r="D115" s="36"/>
      <c r="E115" s="36"/>
      <c r="F115" s="36"/>
      <c r="G115" s="37" t="s">
        <v>168</v>
      </c>
      <c r="H115" s="37" t="s">
        <v>10</v>
      </c>
      <c r="I115" s="57" t="s">
        <v>41</v>
      </c>
      <c r="J115" s="41" t="s">
        <v>41</v>
      </c>
      <c r="K115" s="41"/>
      <c r="L115" s="41"/>
      <c r="M115" s="41"/>
      <c r="N115" s="58" t="s">
        <v>41</v>
      </c>
      <c r="O115" s="58"/>
    </row>
    <row r="116" spans="1:15" s="1" customFormat="1" ht="13.5" customHeight="1">
      <c r="A116" s="36" t="s">
        <v>169</v>
      </c>
      <c r="B116" s="36"/>
      <c r="C116" s="36"/>
      <c r="D116" s="36"/>
      <c r="E116" s="36"/>
      <c r="F116" s="36"/>
      <c r="G116" s="37" t="s">
        <v>170</v>
      </c>
      <c r="H116" s="37" t="s">
        <v>171</v>
      </c>
      <c r="I116" s="60">
        <f>43313.65</f>
        <v>43313.65</v>
      </c>
      <c r="J116" s="39">
        <f>-246764.88</f>
        <v>-246764.88</v>
      </c>
      <c r="K116" s="39"/>
      <c r="L116" s="39"/>
      <c r="M116" s="39"/>
      <c r="N116" s="61">
        <f>290078.53</f>
        <v>290078.53</v>
      </c>
      <c r="O116" s="61"/>
    </row>
    <row r="117" spans="1:15" s="1" customFormat="1" ht="13.5" customHeight="1">
      <c r="A117" s="36" t="s">
        <v>172</v>
      </c>
      <c r="B117" s="36"/>
      <c r="C117" s="36"/>
      <c r="D117" s="36"/>
      <c r="E117" s="36"/>
      <c r="F117" s="36"/>
      <c r="G117" s="37" t="s">
        <v>173</v>
      </c>
      <c r="H117" s="37" t="s">
        <v>174</v>
      </c>
      <c r="I117" s="60">
        <f>-28237686.35</f>
        <v>-28237686.35</v>
      </c>
      <c r="J117" s="39">
        <f>-937323.35</f>
        <v>-937323.35</v>
      </c>
      <c r="K117" s="39"/>
      <c r="L117" s="39"/>
      <c r="M117" s="39"/>
      <c r="N117" s="62" t="s">
        <v>36</v>
      </c>
      <c r="O117" s="62"/>
    </row>
    <row r="118" spans="1:15" s="1" customFormat="1" ht="13.5" customHeight="1">
      <c r="A118" s="36" t="s">
        <v>175</v>
      </c>
      <c r="B118" s="36"/>
      <c r="C118" s="36"/>
      <c r="D118" s="36"/>
      <c r="E118" s="36"/>
      <c r="F118" s="36"/>
      <c r="G118" s="37" t="s">
        <v>176</v>
      </c>
      <c r="H118" s="37" t="s">
        <v>177</v>
      </c>
      <c r="I118" s="60">
        <f>28281000</f>
        <v>28281000</v>
      </c>
      <c r="J118" s="39">
        <f>690558.47</f>
        <v>690558.47</v>
      </c>
      <c r="K118" s="39"/>
      <c r="L118" s="39"/>
      <c r="M118" s="39"/>
      <c r="N118" s="62" t="s">
        <v>36</v>
      </c>
      <c r="O118" s="62"/>
    </row>
    <row r="119" spans="1:15" s="1" customFormat="1" ht="13.5" customHeight="1">
      <c r="A119" s="63" t="s">
        <v>10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</row>
    <row r="120" spans="1:15" s="1" customFormat="1" ht="15.75" customHeight="1">
      <c r="A120" s="7" t="s">
        <v>10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s="1" customFormat="1" ht="13.5" customHeight="1">
      <c r="A121" s="64" t="s">
        <v>178</v>
      </c>
      <c r="B121" s="64"/>
      <c r="C121" s="64"/>
      <c r="D121" s="64"/>
      <c r="E121" s="64"/>
      <c r="F121" s="7" t="s">
        <v>10</v>
      </c>
      <c r="G121" s="7"/>
      <c r="H121" s="7"/>
      <c r="I121" s="7"/>
      <c r="J121" s="7"/>
      <c r="K121" s="7"/>
      <c r="L121" s="7"/>
      <c r="M121" s="7"/>
      <c r="N121" s="7"/>
      <c r="O121" s="7"/>
    </row>
    <row r="122" spans="1:15" s="1" customFormat="1" ht="13.5" customHeight="1">
      <c r="A122" s="4" t="s">
        <v>179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</sheetData>
  <sheetProtection/>
  <mergeCells count="338">
    <mergeCell ref="A119:O119"/>
    <mergeCell ref="A120:O120"/>
    <mergeCell ref="A121:E121"/>
    <mergeCell ref="F121:O121"/>
    <mergeCell ref="A122:O122"/>
    <mergeCell ref="A117:F117"/>
    <mergeCell ref="J117:M117"/>
    <mergeCell ref="N117:O117"/>
    <mergeCell ref="A118:F118"/>
    <mergeCell ref="J118:M118"/>
    <mergeCell ref="N118:O118"/>
    <mergeCell ref="A115:F115"/>
    <mergeCell ref="J115:M115"/>
    <mergeCell ref="N115:O115"/>
    <mergeCell ref="A116:F116"/>
    <mergeCell ref="J116:M116"/>
    <mergeCell ref="N116:O116"/>
    <mergeCell ref="A112:F112"/>
    <mergeCell ref="J112:M112"/>
    <mergeCell ref="N112:O112"/>
    <mergeCell ref="A113:O113"/>
    <mergeCell ref="A114:F114"/>
    <mergeCell ref="J114:M114"/>
    <mergeCell ref="N114:O114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4:F104"/>
    <mergeCell ref="J104:M104"/>
    <mergeCell ref="N104:O104"/>
    <mergeCell ref="A105:O105"/>
    <mergeCell ref="A106:O106"/>
    <mergeCell ref="A107:F107"/>
    <mergeCell ref="J107:M107"/>
    <mergeCell ref="N107:O107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2:O32"/>
    <mergeCell ref="A33:O33"/>
    <mergeCell ref="A34:F34"/>
    <mergeCell ref="J34:M34"/>
    <mergeCell ref="N34:O34"/>
    <mergeCell ref="A35:F35"/>
    <mergeCell ref="J35:M35"/>
    <mergeCell ref="N35:O35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10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2015-12-28T09:32:00Z</dcterms:created>
  <dcterms:modified xsi:type="dcterms:W3CDTF">2015-12-28T09:32:00Z</dcterms:modified>
  <cp:category/>
  <cp:version/>
  <cp:contentType/>
  <cp:contentStatus/>
</cp:coreProperties>
</file>