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<sst xmlns="http://schemas.openxmlformats.org/spreadsheetml/2006/main" count="466" uniqueCount="194">
  <si>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</si>
  <si>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</si>
  <si>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</si>
  <si>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</si>
  <si>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</si>
  <si>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</si>
  <si>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</si>
  <si>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</si>
  <si>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</si>
  <si>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</si>
  <si>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</si>
  <si>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</si>
  <si>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</si>
  <si>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</si>
  <si>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</si>
  <si>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</si>
  <si>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</si>
  <si>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</si>
  <si>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</si>
  <si>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</si>
  <si>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</si>
  <si>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</si>
  <si>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</si>
  <si>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</si>
  <si>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</si>
  <si>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</si>
  <si>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</si>
  <si>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</si>
  <si>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</si>
  <si>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</si>
  <si>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</si>
  <si>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</si>
  <si>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</si>
  <si>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</si>
  <si>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</si>
  <si>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</si>
  <si>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</si>
  <si>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</si>
  <si>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</si>
  <si>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</si>
  <si>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</si>
  <si>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</si>
  <si>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</si>
  <si>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</si>
  <si>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</si>
  <si>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</si>
  <si>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</si>
  <si>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</si>
  <si>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</si>
  <si>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</si>
  <si>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</si>
  <si>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</si>
  <si>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</si>
  <si>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</si>
  <si>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</si>
  <si>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</si>
  <si>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</si>
  <si>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</si>
  <si>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</si>
  <si>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</si>
  <si>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</si>
  <si>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</si>
  <si>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</si>
  <si>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</si>
  <si>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</si>
  <si>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</si>
  <si>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</si>
  <si>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</si>
  <si>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</si>
  <si>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</si>
  <si>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</si>
  <si>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</si>
  <si>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</si>
  <si>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</si>
  <si>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</si>
  <si>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</si>
  <si>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</si>
  <si>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</si>
  <si>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</si>
  <si>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</si>
  <si>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</si>
  <si>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</si>
  <si>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</si>
  <si>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</si>
  <si>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</si>
  <si>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</si>
  <si>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</si>
  <si>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</si>
  <si>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</si>
  <si>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</si>
  <si>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</si>
  <si>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</si>
  <si>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</si>
  <si>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</si>
  <si>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</si>
  <si>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</si>
  <si>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</si>
  <si>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</si>
  <si>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</si>
  <si>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</si>
  <si>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</si>
  <si>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</si>
  <si>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</si>
  <si>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</si>
  <si>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</si>
  <si>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992 0113 5020059 111 211</t>
  </si>
  <si>
    <t>992 0113 5020059 111 213</t>
  </si>
  <si>
    <t>992 0113 5020059 244 226</t>
  </si>
  <si>
    <t>Увеличение стоимости основных средств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</si>
  <si>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</si>
  <si>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</si>
  <si>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</si>
  <si>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</si>
  <si>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</si>
  <si>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</si>
  <si>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</si>
  <si>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</si>
  <si>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</si>
  <si>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</si>
  <si>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</si>
  <si>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</si>
  <si>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</si>
  <si>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</si>
  <si>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</si>
  <si>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</si>
  <si>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</si>
  <si>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</si>
  <si>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</si>
  <si>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</si>
  <si>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</si>
  <si>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</si>
  <si>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</si>
  <si>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</si>
  <si>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</si>
  <si>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</si>
  <si>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</si>
  <si>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</si>
  <si>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</si>
  <si>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</si>
  <si>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</si>
  <si>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</si>
  <si>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992 0412 5701011 244 226</t>
  </si>
  <si>
    <t>992 0412 5901013 244 225</t>
  </si>
  <si>
    <t>992 0412 8300001 244 225</t>
  </si>
  <si>
    <t>992 0412 8300001 244 226</t>
  </si>
  <si>
    <t>992 0502 6201016 244 226</t>
  </si>
  <si>
    <t>992 0502 6801022 244 226</t>
  </si>
  <si>
    <t>992 0503 6901023 244 225</t>
  </si>
  <si>
    <t>992 0503 6901023 244 226</t>
  </si>
  <si>
    <t>992 0503 7800001 244 223</t>
  </si>
  <si>
    <t>992 0503 7800001 244 225</t>
  </si>
  <si>
    <t>992 0503 7800001 244 340</t>
  </si>
  <si>
    <t>992 0503 7900001 244 226</t>
  </si>
  <si>
    <t>992 0503 8000001 244 226</t>
  </si>
  <si>
    <t>992 0503 8100001 244 225</t>
  </si>
  <si>
    <t>992 0503 8100001 244 310</t>
  </si>
  <si>
    <t>992 0707 6601020 244 226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</si>
  <si>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</si>
  <si>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</si>
  <si>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</si>
  <si>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</si>
  <si>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</si>
  <si>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Безвозмездные перечисления государственным и муниципальным организациям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</si>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</sst>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42095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20866486.35</f>
        <v>20866486.35</v>
      </c>
      <c r="J12" s="26">
        <f>6194193.87</f>
        <v>6194193.87</v>
      </c>
      <c r="K12" s="26"/>
      <c r="L12" s="26"/>
      <c r="M12" s="26"/>
      <c r="N12" s="27">
        <f>14672292.48</f>
        <v>14672292.48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1858500</f>
        <v>1858500</v>
      </c>
      <c r="J13" s="31">
        <f>273397.07</f>
        <v>273397.07</v>
      </c>
      <c r="K13" s="31"/>
      <c r="L13" s="31"/>
      <c r="M13" s="31"/>
      <c r="N13" s="32">
        <f>1585102.93</f>
        <v>1585102.93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6127.04</f>
        <v>6127.04</v>
      </c>
      <c r="K14" s="31"/>
      <c r="L14" s="31"/>
      <c r="M14" s="31"/>
      <c r="N14" s="32">
        <f>13872.96</f>
        <v>13872.96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1106400</f>
        <v>1106400</v>
      </c>
      <c r="J15" s="31">
        <f>546969.85</f>
        <v>546969.85</v>
      </c>
      <c r="K15" s="31"/>
      <c r="L15" s="31"/>
      <c r="M15" s="31"/>
      <c r="N15" s="32">
        <f>559430.15</f>
        <v>559430.15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-17823.7</f>
        <v>-17823.7</v>
      </c>
      <c r="K16" s="31"/>
      <c r="L16" s="31"/>
      <c r="M16" s="31"/>
      <c r="N16" s="32">
        <f>37823.7</f>
        <v>37823.7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9220000</f>
        <v>9220000</v>
      </c>
      <c r="J17" s="31">
        <f>2855244.64</f>
        <v>2855244.64</v>
      </c>
      <c r="K17" s="31"/>
      <c r="L17" s="31"/>
      <c r="M17" s="31"/>
      <c r="N17" s="32">
        <f>6364755.36</f>
        <v>6364755.36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3" t="s">
        <v>49</v>
      </c>
      <c r="K18" s="33"/>
      <c r="L18" s="33"/>
      <c r="M18" s="33"/>
      <c r="N18" s="32">
        <f>5000</f>
        <v>5000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0">
        <f>10000</f>
        <v>10000</v>
      </c>
      <c r="J19" s="31">
        <f>1778.77</f>
        <v>1778.77</v>
      </c>
      <c r="K19" s="31"/>
      <c r="L19" s="31"/>
      <c r="M19" s="31"/>
      <c r="N19" s="32">
        <f>8221.23</f>
        <v>8221.23</v>
      </c>
      <c r="O19" s="32"/>
    </row>
    <row r="20" spans="1:15" s="1" customFormat="1" ht="54.7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5000</f>
        <v>5000</v>
      </c>
      <c r="J20" s="31">
        <f>482.06</f>
        <v>482.06</v>
      </c>
      <c r="K20" s="31"/>
      <c r="L20" s="31"/>
      <c r="M20" s="31"/>
      <c r="N20" s="32">
        <f>4517.94</f>
        <v>4517.94</v>
      </c>
      <c r="O20" s="32"/>
    </row>
    <row r="21" spans="1:15" s="1" customFormat="1" ht="13.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20000</f>
        <v>20000</v>
      </c>
      <c r="J21" s="31">
        <f>186478.53</f>
        <v>186478.53</v>
      </c>
      <c r="K21" s="31"/>
      <c r="L21" s="31"/>
      <c r="M21" s="31"/>
      <c r="N21" s="32">
        <f>-166478.53</f>
        <v>-166478.53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930000</f>
        <v>930000</v>
      </c>
      <c r="J22" s="31">
        <f>92659.9</f>
        <v>92659.9</v>
      </c>
      <c r="K22" s="31"/>
      <c r="L22" s="31"/>
      <c r="M22" s="31"/>
      <c r="N22" s="32">
        <f>837340.1</f>
        <v>837340.1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3640000</f>
        <v>3640000</v>
      </c>
      <c r="J23" s="31">
        <f>2114526.28</f>
        <v>2114526.28</v>
      </c>
      <c r="K23" s="31"/>
      <c r="L23" s="31"/>
      <c r="M23" s="31"/>
      <c r="N23" s="32">
        <f>1525473.72</f>
        <v>1525473.72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2360000</f>
        <v>2360000</v>
      </c>
      <c r="J24" s="31">
        <f>125735.46</f>
        <v>125735.46</v>
      </c>
      <c r="K24" s="31"/>
      <c r="L24" s="31"/>
      <c r="M24" s="31"/>
      <c r="N24" s="32">
        <f>2234264.54</f>
        <v>2234264.54</v>
      </c>
      <c r="O24" s="32"/>
    </row>
    <row r="25" spans="1:15" s="1" customFormat="1" ht="33.7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4" t="s">
        <v>49</v>
      </c>
      <c r="J25" s="31">
        <f>1900</f>
        <v>1900</v>
      </c>
      <c r="K25" s="31"/>
      <c r="L25" s="31"/>
      <c r="M25" s="31"/>
      <c r="N25" s="32">
        <f>0</f>
        <v>0</v>
      </c>
      <c r="O25" s="32"/>
    </row>
    <row r="26" spans="1:15" s="1" customFormat="1" ht="4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0</f>
        <v>0</v>
      </c>
      <c r="J26" s="33" t="s">
        <v>49</v>
      </c>
      <c r="K26" s="33"/>
      <c r="L26" s="33"/>
      <c r="M26" s="33"/>
      <c r="N26" s="32">
        <f>0</f>
        <v>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3" t="s">
        <v>49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781.62</f>
        <v>781.62</v>
      </c>
      <c r="K28" s="31"/>
      <c r="L28" s="31"/>
      <c r="M28" s="31"/>
      <c r="N28" s="32">
        <f>2518.38</f>
        <v>2518.38</v>
      </c>
      <c r="O28" s="32"/>
    </row>
    <row r="29" spans="1:15" s="1" customFormat="1" ht="13.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1526000</f>
        <v>1526000</v>
      </c>
      <c r="J29" s="33" t="s">
        <v>49</v>
      </c>
      <c r="K29" s="33"/>
      <c r="L29" s="33"/>
      <c r="M29" s="33"/>
      <c r="N29" s="32">
        <f>1526000</f>
        <v>1526000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181800</f>
        <v>181800</v>
      </c>
      <c r="J30" s="31">
        <f>45450</f>
        <v>45450</v>
      </c>
      <c r="K30" s="31"/>
      <c r="L30" s="31"/>
      <c r="M30" s="31"/>
      <c r="N30" s="32">
        <f>136350</f>
        <v>136350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3800</f>
        <v>3800</v>
      </c>
      <c r="J31" s="31">
        <f>3800</f>
        <v>3800</v>
      </c>
      <c r="K31" s="31"/>
      <c r="L31" s="31"/>
      <c r="M31" s="31"/>
      <c r="N31" s="32">
        <f>0</f>
        <v>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-43313.65</f>
        <v>-43313.65</v>
      </c>
      <c r="J32" s="31">
        <f>-43313.65</f>
        <v>-43313.65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35" t="s">
        <v>10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" customFormat="1" ht="34.5" customHeight="1">
      <c r="A35" s="13" t="s">
        <v>22</v>
      </c>
      <c r="B35" s="13"/>
      <c r="C35" s="13"/>
      <c r="D35" s="13"/>
      <c r="E35" s="13"/>
      <c r="F35" s="13"/>
      <c r="G35" s="14" t="s">
        <v>23</v>
      </c>
      <c r="H35" s="14" t="s">
        <v>79</v>
      </c>
      <c r="I35" s="15" t="s">
        <v>25</v>
      </c>
      <c r="J35" s="16" t="s">
        <v>26</v>
      </c>
      <c r="K35" s="16"/>
      <c r="L35" s="16"/>
      <c r="M35" s="16"/>
      <c r="N35" s="17" t="s">
        <v>27</v>
      </c>
      <c r="O35" s="17"/>
    </row>
    <row r="36" spans="1:15" s="1" customFormat="1" ht="13.5" customHeight="1">
      <c r="A36" s="18" t="s">
        <v>28</v>
      </c>
      <c r="B36" s="18"/>
      <c r="C36" s="18"/>
      <c r="D36" s="18"/>
      <c r="E36" s="18"/>
      <c r="F36" s="18"/>
      <c r="G36" s="19" t="s">
        <v>29</v>
      </c>
      <c r="H36" s="19" t="s">
        <v>30</v>
      </c>
      <c r="I36" s="20" t="s">
        <v>31</v>
      </c>
      <c r="J36" s="21" t="s">
        <v>32</v>
      </c>
      <c r="K36" s="21"/>
      <c r="L36" s="21"/>
      <c r="M36" s="21"/>
      <c r="N36" s="22" t="s">
        <v>33</v>
      </c>
      <c r="O36" s="22"/>
    </row>
    <row r="37" spans="1:15" s="1" customFormat="1" ht="13.5" customHeight="1">
      <c r="A37" s="23" t="s">
        <v>80</v>
      </c>
      <c r="B37" s="23"/>
      <c r="C37" s="23"/>
      <c r="D37" s="23"/>
      <c r="E37" s="23"/>
      <c r="F37" s="23"/>
      <c r="G37" s="24" t="s">
        <v>81</v>
      </c>
      <c r="H37" s="24" t="s">
        <v>36</v>
      </c>
      <c r="I37" s="25">
        <f>43998639.5</f>
        <v>43998639.5</v>
      </c>
      <c r="J37" s="26">
        <f>3575584.96</f>
        <v>3575584.96</v>
      </c>
      <c r="K37" s="26"/>
      <c r="L37" s="26"/>
      <c r="M37" s="26"/>
      <c r="N37" s="27">
        <f>40423054.54</f>
        <v>40423054.54</v>
      </c>
      <c r="O37" s="27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81</v>
      </c>
      <c r="H38" s="37" t="s">
        <v>83</v>
      </c>
      <c r="I38" s="38">
        <f>416900</f>
        <v>416900</v>
      </c>
      <c r="J38" s="39">
        <f>71940.66</f>
        <v>71940.66</v>
      </c>
      <c r="K38" s="39"/>
      <c r="L38" s="39"/>
      <c r="M38" s="39"/>
      <c r="N38" s="40">
        <f>344959.34</f>
        <v>344959.34</v>
      </c>
      <c r="O38" s="40"/>
    </row>
    <row r="39" spans="1:15" s="1" customFormat="1" ht="13.5" customHeight="1">
      <c r="A39" s="36" t="s">
        <v>84</v>
      </c>
      <c r="B39" s="36"/>
      <c r="C39" s="36"/>
      <c r="D39" s="36"/>
      <c r="E39" s="36"/>
      <c r="F39" s="36"/>
      <c r="G39" s="37" t="s">
        <v>81</v>
      </c>
      <c r="H39" s="37" t="s">
        <v>85</v>
      </c>
      <c r="I39" s="38">
        <f>119300</f>
        <v>119300</v>
      </c>
      <c r="J39" s="39">
        <f>19008.08</f>
        <v>19008.08</v>
      </c>
      <c r="K39" s="39"/>
      <c r="L39" s="39"/>
      <c r="M39" s="39"/>
      <c r="N39" s="40">
        <f>100291.92</f>
        <v>100291.92</v>
      </c>
      <c r="O39" s="40"/>
    </row>
    <row r="40" spans="1:15" s="1" customFormat="1" ht="13.5" customHeight="1">
      <c r="A40" s="36" t="s">
        <v>82</v>
      </c>
      <c r="B40" s="36"/>
      <c r="C40" s="36"/>
      <c r="D40" s="36"/>
      <c r="E40" s="36"/>
      <c r="F40" s="36"/>
      <c r="G40" s="37" t="s">
        <v>81</v>
      </c>
      <c r="H40" s="37" t="s">
        <v>86</v>
      </c>
      <c r="I40" s="38">
        <f>2413600</f>
        <v>2413600</v>
      </c>
      <c r="J40" s="39">
        <f>438277.39</f>
        <v>438277.39</v>
      </c>
      <c r="K40" s="39"/>
      <c r="L40" s="39"/>
      <c r="M40" s="39"/>
      <c r="N40" s="40">
        <f>1975322.61</f>
        <v>1975322.61</v>
      </c>
      <c r="O40" s="40"/>
    </row>
    <row r="41" spans="1:15" s="1" customFormat="1" ht="13.5" customHeight="1">
      <c r="A41" s="36" t="s">
        <v>84</v>
      </c>
      <c r="B41" s="36"/>
      <c r="C41" s="36"/>
      <c r="D41" s="36"/>
      <c r="E41" s="36"/>
      <c r="F41" s="36"/>
      <c r="G41" s="37" t="s">
        <v>81</v>
      </c>
      <c r="H41" s="37" t="s">
        <v>87</v>
      </c>
      <c r="I41" s="38">
        <f>728900</f>
        <v>728900</v>
      </c>
      <c r="J41" s="39">
        <f>168104.22</f>
        <v>168104.22</v>
      </c>
      <c r="K41" s="39"/>
      <c r="L41" s="39"/>
      <c r="M41" s="39"/>
      <c r="N41" s="40">
        <f>560795.78</f>
        <v>560795.78</v>
      </c>
      <c r="O41" s="40"/>
    </row>
    <row r="42" spans="1:15" s="1" customFormat="1" ht="13.5" customHeight="1">
      <c r="A42" s="36" t="s">
        <v>88</v>
      </c>
      <c r="B42" s="36"/>
      <c r="C42" s="36"/>
      <c r="D42" s="36"/>
      <c r="E42" s="36"/>
      <c r="F42" s="36"/>
      <c r="G42" s="37" t="s">
        <v>81</v>
      </c>
      <c r="H42" s="37" t="s">
        <v>89</v>
      </c>
      <c r="I42" s="38">
        <f>360000</f>
        <v>360000</v>
      </c>
      <c r="J42" s="39">
        <f>61733.25</f>
        <v>61733.25</v>
      </c>
      <c r="K42" s="39"/>
      <c r="L42" s="39"/>
      <c r="M42" s="39"/>
      <c r="N42" s="40">
        <f>298266.75</f>
        <v>298266.75</v>
      </c>
      <c r="O42" s="40"/>
    </row>
    <row r="43" spans="1:15" s="1" customFormat="1" ht="13.5" customHeight="1">
      <c r="A43" s="36" t="s">
        <v>90</v>
      </c>
      <c r="B43" s="36"/>
      <c r="C43" s="36"/>
      <c r="D43" s="36"/>
      <c r="E43" s="36"/>
      <c r="F43" s="36"/>
      <c r="G43" s="37" t="s">
        <v>81</v>
      </c>
      <c r="H43" s="37" t="s">
        <v>91</v>
      </c>
      <c r="I43" s="38">
        <f>323640</f>
        <v>323640</v>
      </c>
      <c r="J43" s="39">
        <f>27862.09</f>
        <v>27862.09</v>
      </c>
      <c r="K43" s="39"/>
      <c r="L43" s="39"/>
      <c r="M43" s="39"/>
      <c r="N43" s="40">
        <f>295777.91</f>
        <v>295777.91</v>
      </c>
      <c r="O43" s="40"/>
    </row>
    <row r="44" spans="1:15" s="1" customFormat="1" ht="13.5" customHeight="1">
      <c r="A44" s="36" t="s">
        <v>92</v>
      </c>
      <c r="B44" s="36"/>
      <c r="C44" s="36"/>
      <c r="D44" s="36"/>
      <c r="E44" s="36"/>
      <c r="F44" s="36"/>
      <c r="G44" s="37" t="s">
        <v>81</v>
      </c>
      <c r="H44" s="37" t="s">
        <v>93</v>
      </c>
      <c r="I44" s="38">
        <f>30000</f>
        <v>30000</v>
      </c>
      <c r="J44" s="41" t="s">
        <v>49</v>
      </c>
      <c r="K44" s="41"/>
      <c r="L44" s="41"/>
      <c r="M44" s="41"/>
      <c r="N44" s="40">
        <f>30000</f>
        <v>30000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81</v>
      </c>
      <c r="H45" s="37" t="s">
        <v>95</v>
      </c>
      <c r="I45" s="38">
        <f>143000</f>
        <v>143000</v>
      </c>
      <c r="J45" s="39">
        <f>25420.22</f>
        <v>25420.22</v>
      </c>
      <c r="K45" s="39"/>
      <c r="L45" s="39"/>
      <c r="M45" s="39"/>
      <c r="N45" s="40">
        <f>117579.78</f>
        <v>117579.78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81</v>
      </c>
      <c r="H46" s="37" t="s">
        <v>97</v>
      </c>
      <c r="I46" s="38">
        <f>250500</f>
        <v>250500</v>
      </c>
      <c r="J46" s="39">
        <f>25966.76</f>
        <v>25966.76</v>
      </c>
      <c r="K46" s="39"/>
      <c r="L46" s="39"/>
      <c r="M46" s="39"/>
      <c r="N46" s="40">
        <f>224533.24</f>
        <v>224533.24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81</v>
      </c>
      <c r="H47" s="37" t="s">
        <v>99</v>
      </c>
      <c r="I47" s="38">
        <f>90000</f>
        <v>90000</v>
      </c>
      <c r="J47" s="41" t="s">
        <v>49</v>
      </c>
      <c r="K47" s="41"/>
      <c r="L47" s="41"/>
      <c r="M47" s="41"/>
      <c r="N47" s="40">
        <f>90000</f>
        <v>90000</v>
      </c>
      <c r="O47" s="40"/>
    </row>
    <row r="48" spans="1:15" s="1" customFormat="1" ht="13.5" customHeight="1">
      <c r="A48" s="36" t="s">
        <v>98</v>
      </c>
      <c r="B48" s="36"/>
      <c r="C48" s="36"/>
      <c r="D48" s="36"/>
      <c r="E48" s="36"/>
      <c r="F48" s="36"/>
      <c r="G48" s="37" t="s">
        <v>81</v>
      </c>
      <c r="H48" s="37" t="s">
        <v>100</v>
      </c>
      <c r="I48" s="38">
        <f>24000</f>
        <v>24000</v>
      </c>
      <c r="J48" s="39">
        <f>181.49</f>
        <v>181.49</v>
      </c>
      <c r="K48" s="39"/>
      <c r="L48" s="39"/>
      <c r="M48" s="39"/>
      <c r="N48" s="40">
        <f>23818.51</f>
        <v>23818.51</v>
      </c>
      <c r="O48" s="40"/>
    </row>
    <row r="49" spans="1:15" s="1" customFormat="1" ht="13.5" customHeight="1">
      <c r="A49" s="36" t="s">
        <v>96</v>
      </c>
      <c r="B49" s="36"/>
      <c r="C49" s="36"/>
      <c r="D49" s="36"/>
      <c r="E49" s="36"/>
      <c r="F49" s="36"/>
      <c r="G49" s="37" t="s">
        <v>81</v>
      </c>
      <c r="H49" s="37" t="s">
        <v>101</v>
      </c>
      <c r="I49" s="38">
        <f>3800</f>
        <v>3800</v>
      </c>
      <c r="J49" s="41" t="s">
        <v>49</v>
      </c>
      <c r="K49" s="41"/>
      <c r="L49" s="41"/>
      <c r="M49" s="41"/>
      <c r="N49" s="40">
        <f>3800</f>
        <v>3800</v>
      </c>
      <c r="O49" s="40"/>
    </row>
    <row r="50" spans="1:15" s="1" customFormat="1" ht="13.5" customHeight="1">
      <c r="A50" s="36" t="s">
        <v>102</v>
      </c>
      <c r="B50" s="36"/>
      <c r="C50" s="36"/>
      <c r="D50" s="36"/>
      <c r="E50" s="36"/>
      <c r="F50" s="36"/>
      <c r="G50" s="37" t="s">
        <v>81</v>
      </c>
      <c r="H50" s="37" t="s">
        <v>103</v>
      </c>
      <c r="I50" s="38">
        <f>128925</f>
        <v>128925</v>
      </c>
      <c r="J50" s="39">
        <f>32230</f>
        <v>32230</v>
      </c>
      <c r="K50" s="39"/>
      <c r="L50" s="39"/>
      <c r="M50" s="39"/>
      <c r="N50" s="40">
        <f>96695</f>
        <v>96695</v>
      </c>
      <c r="O50" s="40"/>
    </row>
    <row r="51" spans="1:15" s="1" customFormat="1" ht="13.5" customHeight="1">
      <c r="A51" s="36" t="s">
        <v>98</v>
      </c>
      <c r="B51" s="36"/>
      <c r="C51" s="36"/>
      <c r="D51" s="36"/>
      <c r="E51" s="36"/>
      <c r="F51" s="36"/>
      <c r="G51" s="37" t="s">
        <v>81</v>
      </c>
      <c r="H51" s="37" t="s">
        <v>104</v>
      </c>
      <c r="I51" s="38">
        <f>100000</f>
        <v>100000</v>
      </c>
      <c r="J51" s="41" t="s">
        <v>49</v>
      </c>
      <c r="K51" s="41"/>
      <c r="L51" s="41"/>
      <c r="M51" s="41"/>
      <c r="N51" s="40">
        <f>100000</f>
        <v>100000</v>
      </c>
      <c r="O51" s="40"/>
    </row>
    <row r="52" spans="1:15" s="1" customFormat="1" ht="13.5" customHeight="1">
      <c r="A52" s="36" t="s">
        <v>82</v>
      </c>
      <c r="B52" s="36"/>
      <c r="C52" s="36"/>
      <c r="D52" s="36"/>
      <c r="E52" s="36"/>
      <c r="F52" s="36"/>
      <c r="G52" s="37" t="s">
        <v>81</v>
      </c>
      <c r="H52" s="37" t="s">
        <v>105</v>
      </c>
      <c r="I52" s="38">
        <f>1007400</f>
        <v>1007400</v>
      </c>
      <c r="J52" s="39">
        <f>191358.28</f>
        <v>191358.28</v>
      </c>
      <c r="K52" s="39"/>
      <c r="L52" s="39"/>
      <c r="M52" s="39"/>
      <c r="N52" s="40">
        <f>816041.72</f>
        <v>816041.72</v>
      </c>
      <c r="O52" s="40"/>
    </row>
    <row r="53" spans="1:15" s="1" customFormat="1" ht="13.5" customHeight="1">
      <c r="A53" s="36" t="s">
        <v>84</v>
      </c>
      <c r="B53" s="36"/>
      <c r="C53" s="36"/>
      <c r="D53" s="36"/>
      <c r="E53" s="36"/>
      <c r="F53" s="36"/>
      <c r="G53" s="37" t="s">
        <v>81</v>
      </c>
      <c r="H53" s="37" t="s">
        <v>106</v>
      </c>
      <c r="I53" s="38">
        <f>304200</f>
        <v>304200</v>
      </c>
      <c r="J53" s="39">
        <f>69523.7</f>
        <v>69523.7</v>
      </c>
      <c r="K53" s="39"/>
      <c r="L53" s="39"/>
      <c r="M53" s="39"/>
      <c r="N53" s="40">
        <f>234676.3</f>
        <v>234676.3</v>
      </c>
      <c r="O53" s="40"/>
    </row>
    <row r="54" spans="1:15" s="1" customFormat="1" ht="13.5" customHeight="1">
      <c r="A54" s="36" t="s">
        <v>94</v>
      </c>
      <c r="B54" s="36"/>
      <c r="C54" s="36"/>
      <c r="D54" s="36"/>
      <c r="E54" s="36"/>
      <c r="F54" s="36"/>
      <c r="G54" s="37" t="s">
        <v>81</v>
      </c>
      <c r="H54" s="37" t="s">
        <v>107</v>
      </c>
      <c r="I54" s="38">
        <f>229000</f>
        <v>229000</v>
      </c>
      <c r="J54" s="39">
        <f>39401.79</f>
        <v>39401.79</v>
      </c>
      <c r="K54" s="39"/>
      <c r="L54" s="39"/>
      <c r="M54" s="39"/>
      <c r="N54" s="40">
        <f>189598.21</f>
        <v>189598.21</v>
      </c>
      <c r="O54" s="40"/>
    </row>
    <row r="55" spans="1:15" s="1" customFormat="1" ht="13.5" customHeight="1">
      <c r="A55" s="36" t="s">
        <v>108</v>
      </c>
      <c r="B55" s="36"/>
      <c r="C55" s="36"/>
      <c r="D55" s="36"/>
      <c r="E55" s="36"/>
      <c r="F55" s="36"/>
      <c r="G55" s="37" t="s">
        <v>81</v>
      </c>
      <c r="H55" s="37" t="s">
        <v>109</v>
      </c>
      <c r="I55" s="38">
        <f>100000</f>
        <v>100000</v>
      </c>
      <c r="J55" s="41" t="s">
        <v>49</v>
      </c>
      <c r="K55" s="41"/>
      <c r="L55" s="41"/>
      <c r="M55" s="41"/>
      <c r="N55" s="40">
        <f>100000</f>
        <v>100000</v>
      </c>
      <c r="O55" s="40"/>
    </row>
    <row r="56" spans="1:15" s="1" customFormat="1" ht="13.5" customHeight="1">
      <c r="A56" s="36" t="s">
        <v>96</v>
      </c>
      <c r="B56" s="36"/>
      <c r="C56" s="36"/>
      <c r="D56" s="36"/>
      <c r="E56" s="36"/>
      <c r="F56" s="36"/>
      <c r="G56" s="37" t="s">
        <v>81</v>
      </c>
      <c r="H56" s="37" t="s">
        <v>110</v>
      </c>
      <c r="I56" s="38">
        <f>58000</f>
        <v>58000</v>
      </c>
      <c r="J56" s="41" t="s">
        <v>49</v>
      </c>
      <c r="K56" s="41"/>
      <c r="L56" s="41"/>
      <c r="M56" s="41"/>
      <c r="N56" s="40">
        <f>58000</f>
        <v>58000</v>
      </c>
      <c r="O56" s="40"/>
    </row>
    <row r="57" spans="1:15" s="1" customFormat="1" ht="13.5" customHeight="1">
      <c r="A57" s="36" t="s">
        <v>98</v>
      </c>
      <c r="B57" s="36"/>
      <c r="C57" s="36"/>
      <c r="D57" s="36"/>
      <c r="E57" s="36"/>
      <c r="F57" s="36"/>
      <c r="G57" s="37" t="s">
        <v>81</v>
      </c>
      <c r="H57" s="37" t="s">
        <v>111</v>
      </c>
      <c r="I57" s="38">
        <f>1200</f>
        <v>1200</v>
      </c>
      <c r="J57" s="41" t="s">
        <v>49</v>
      </c>
      <c r="K57" s="41"/>
      <c r="L57" s="41"/>
      <c r="M57" s="41"/>
      <c r="N57" s="40">
        <f>1200</f>
        <v>1200</v>
      </c>
      <c r="O57" s="40"/>
    </row>
    <row r="58" spans="1:15" s="1" customFormat="1" ht="13.5" customHeight="1">
      <c r="A58" s="36" t="s">
        <v>94</v>
      </c>
      <c r="B58" s="36"/>
      <c r="C58" s="36"/>
      <c r="D58" s="36"/>
      <c r="E58" s="36"/>
      <c r="F58" s="36"/>
      <c r="G58" s="37" t="s">
        <v>81</v>
      </c>
      <c r="H58" s="37" t="s">
        <v>112</v>
      </c>
      <c r="I58" s="38">
        <f>1750</f>
        <v>1750</v>
      </c>
      <c r="J58" s="39">
        <f>104.84</f>
        <v>104.84</v>
      </c>
      <c r="K58" s="39"/>
      <c r="L58" s="39"/>
      <c r="M58" s="39"/>
      <c r="N58" s="40">
        <f>1645.16</f>
        <v>1645.16</v>
      </c>
      <c r="O58" s="40"/>
    </row>
    <row r="59" spans="1:15" s="1" customFormat="1" ht="13.5" customHeight="1">
      <c r="A59" s="36" t="s">
        <v>98</v>
      </c>
      <c r="B59" s="36"/>
      <c r="C59" s="36"/>
      <c r="D59" s="36"/>
      <c r="E59" s="36"/>
      <c r="F59" s="36"/>
      <c r="G59" s="37" t="s">
        <v>81</v>
      </c>
      <c r="H59" s="37" t="s">
        <v>113</v>
      </c>
      <c r="I59" s="38">
        <f>299300</f>
        <v>299300</v>
      </c>
      <c r="J59" s="39">
        <f>24100</f>
        <v>24100</v>
      </c>
      <c r="K59" s="39"/>
      <c r="L59" s="39"/>
      <c r="M59" s="39"/>
      <c r="N59" s="40">
        <f>275200</f>
        <v>275200</v>
      </c>
      <c r="O59" s="40"/>
    </row>
    <row r="60" spans="1:15" s="1" customFormat="1" ht="13.5" customHeight="1">
      <c r="A60" s="36" t="s">
        <v>94</v>
      </c>
      <c r="B60" s="36"/>
      <c r="C60" s="36"/>
      <c r="D60" s="36"/>
      <c r="E60" s="36"/>
      <c r="F60" s="36"/>
      <c r="G60" s="37" t="s">
        <v>81</v>
      </c>
      <c r="H60" s="37" t="s">
        <v>114</v>
      </c>
      <c r="I60" s="38">
        <f>240000</f>
        <v>240000</v>
      </c>
      <c r="J60" s="41" t="s">
        <v>49</v>
      </c>
      <c r="K60" s="41"/>
      <c r="L60" s="41"/>
      <c r="M60" s="41"/>
      <c r="N60" s="40">
        <f>240000</f>
        <v>240000</v>
      </c>
      <c r="O60" s="40"/>
    </row>
    <row r="61" spans="1:15" s="1" customFormat="1" ht="13.5" customHeight="1">
      <c r="A61" s="36" t="s">
        <v>92</v>
      </c>
      <c r="B61" s="36"/>
      <c r="C61" s="36"/>
      <c r="D61" s="36"/>
      <c r="E61" s="36"/>
      <c r="F61" s="36"/>
      <c r="G61" s="37" t="s">
        <v>81</v>
      </c>
      <c r="H61" s="37" t="s">
        <v>115</v>
      </c>
      <c r="I61" s="38">
        <f>100000</f>
        <v>100000</v>
      </c>
      <c r="J61" s="41" t="s">
        <v>49</v>
      </c>
      <c r="K61" s="41"/>
      <c r="L61" s="41"/>
      <c r="M61" s="41"/>
      <c r="N61" s="40">
        <f>100000</f>
        <v>100000</v>
      </c>
      <c r="O61" s="40"/>
    </row>
    <row r="62" spans="1:15" s="1" customFormat="1" ht="13.5" customHeight="1">
      <c r="A62" s="36" t="s">
        <v>94</v>
      </c>
      <c r="B62" s="36"/>
      <c r="C62" s="36"/>
      <c r="D62" s="36"/>
      <c r="E62" s="36"/>
      <c r="F62" s="36"/>
      <c r="G62" s="37" t="s">
        <v>81</v>
      </c>
      <c r="H62" s="37" t="s">
        <v>116</v>
      </c>
      <c r="I62" s="38">
        <f>340000</f>
        <v>340000</v>
      </c>
      <c r="J62" s="41" t="s">
        <v>49</v>
      </c>
      <c r="K62" s="41"/>
      <c r="L62" s="41"/>
      <c r="M62" s="41"/>
      <c r="N62" s="40">
        <f>340000</f>
        <v>340000</v>
      </c>
      <c r="O62" s="40"/>
    </row>
    <row r="63" spans="1:15" s="1" customFormat="1" ht="13.5" customHeight="1">
      <c r="A63" s="36" t="s">
        <v>82</v>
      </c>
      <c r="B63" s="36"/>
      <c r="C63" s="36"/>
      <c r="D63" s="36"/>
      <c r="E63" s="36"/>
      <c r="F63" s="36"/>
      <c r="G63" s="37" t="s">
        <v>81</v>
      </c>
      <c r="H63" s="37" t="s">
        <v>117</v>
      </c>
      <c r="I63" s="38">
        <f>786100</f>
        <v>786100</v>
      </c>
      <c r="J63" s="39">
        <f>155640.46</f>
        <v>155640.46</v>
      </c>
      <c r="K63" s="39"/>
      <c r="L63" s="39"/>
      <c r="M63" s="39"/>
      <c r="N63" s="40">
        <f>630459.54</f>
        <v>630459.54</v>
      </c>
      <c r="O63" s="40"/>
    </row>
    <row r="64" spans="1:15" s="1" customFormat="1" ht="13.5" customHeight="1">
      <c r="A64" s="36" t="s">
        <v>84</v>
      </c>
      <c r="B64" s="36"/>
      <c r="C64" s="36"/>
      <c r="D64" s="36"/>
      <c r="E64" s="36"/>
      <c r="F64" s="36"/>
      <c r="G64" s="37" t="s">
        <v>81</v>
      </c>
      <c r="H64" s="37" t="s">
        <v>118</v>
      </c>
      <c r="I64" s="38">
        <f>237400</f>
        <v>237400</v>
      </c>
      <c r="J64" s="39">
        <f>39593.66</f>
        <v>39593.66</v>
      </c>
      <c r="K64" s="39"/>
      <c r="L64" s="39"/>
      <c r="M64" s="39"/>
      <c r="N64" s="40">
        <f>197806.34</f>
        <v>197806.34</v>
      </c>
      <c r="O64" s="40"/>
    </row>
    <row r="65" spans="1:15" s="1" customFormat="1" ht="13.5" customHeight="1">
      <c r="A65" s="36" t="s">
        <v>92</v>
      </c>
      <c r="B65" s="36"/>
      <c r="C65" s="36"/>
      <c r="D65" s="36"/>
      <c r="E65" s="36"/>
      <c r="F65" s="36"/>
      <c r="G65" s="37" t="s">
        <v>81</v>
      </c>
      <c r="H65" s="37" t="s">
        <v>119</v>
      </c>
      <c r="I65" s="38">
        <f>80000</f>
        <v>80000</v>
      </c>
      <c r="J65" s="41" t="s">
        <v>49</v>
      </c>
      <c r="K65" s="41"/>
      <c r="L65" s="41"/>
      <c r="M65" s="41"/>
      <c r="N65" s="40">
        <f>80000</f>
        <v>80000</v>
      </c>
      <c r="O65" s="40"/>
    </row>
    <row r="66" spans="1:15" s="1" customFormat="1" ht="13.5" customHeight="1">
      <c r="A66" s="36" t="s">
        <v>94</v>
      </c>
      <c r="B66" s="36"/>
      <c r="C66" s="36"/>
      <c r="D66" s="36"/>
      <c r="E66" s="36"/>
      <c r="F66" s="36"/>
      <c r="G66" s="37" t="s">
        <v>81</v>
      </c>
      <c r="H66" s="37" t="s">
        <v>120</v>
      </c>
      <c r="I66" s="38">
        <f>4500</f>
        <v>4500</v>
      </c>
      <c r="J66" s="39">
        <f>1542.61</f>
        <v>1542.61</v>
      </c>
      <c r="K66" s="39"/>
      <c r="L66" s="39"/>
      <c r="M66" s="39"/>
      <c r="N66" s="40">
        <f>2957.39</f>
        <v>2957.39</v>
      </c>
      <c r="O66" s="40"/>
    </row>
    <row r="67" spans="1:15" s="1" customFormat="1" ht="13.5" customHeight="1">
      <c r="A67" s="36" t="s">
        <v>108</v>
      </c>
      <c r="B67" s="36"/>
      <c r="C67" s="36"/>
      <c r="D67" s="36"/>
      <c r="E67" s="36"/>
      <c r="F67" s="36"/>
      <c r="G67" s="37" t="s">
        <v>81</v>
      </c>
      <c r="H67" s="37" t="s">
        <v>121</v>
      </c>
      <c r="I67" s="38">
        <f>200000</f>
        <v>200000</v>
      </c>
      <c r="J67" s="41" t="s">
        <v>49</v>
      </c>
      <c r="K67" s="41"/>
      <c r="L67" s="41"/>
      <c r="M67" s="41"/>
      <c r="N67" s="40">
        <f>200000</f>
        <v>200000</v>
      </c>
      <c r="O67" s="40"/>
    </row>
    <row r="68" spans="1:15" s="1" customFormat="1" ht="13.5" customHeight="1">
      <c r="A68" s="36" t="s">
        <v>96</v>
      </c>
      <c r="B68" s="36"/>
      <c r="C68" s="36"/>
      <c r="D68" s="36"/>
      <c r="E68" s="36"/>
      <c r="F68" s="36"/>
      <c r="G68" s="37" t="s">
        <v>81</v>
      </c>
      <c r="H68" s="37" t="s">
        <v>122</v>
      </c>
      <c r="I68" s="38">
        <f>378500</f>
        <v>378500</v>
      </c>
      <c r="J68" s="39">
        <f>33958.88</f>
        <v>33958.88</v>
      </c>
      <c r="K68" s="39"/>
      <c r="L68" s="39"/>
      <c r="M68" s="39"/>
      <c r="N68" s="40">
        <f>344541.12</f>
        <v>344541.12</v>
      </c>
      <c r="O68" s="40"/>
    </row>
    <row r="69" spans="1:15" s="1" customFormat="1" ht="13.5" customHeight="1">
      <c r="A69" s="36" t="s">
        <v>98</v>
      </c>
      <c r="B69" s="36"/>
      <c r="C69" s="36"/>
      <c r="D69" s="36"/>
      <c r="E69" s="36"/>
      <c r="F69" s="36"/>
      <c r="G69" s="37" t="s">
        <v>81</v>
      </c>
      <c r="H69" s="37" t="s">
        <v>123</v>
      </c>
      <c r="I69" s="38">
        <f>25000</f>
        <v>25000</v>
      </c>
      <c r="J69" s="41" t="s">
        <v>49</v>
      </c>
      <c r="K69" s="41"/>
      <c r="L69" s="41"/>
      <c r="M69" s="41"/>
      <c r="N69" s="40">
        <f>25000</f>
        <v>25000</v>
      </c>
      <c r="O69" s="40"/>
    </row>
    <row r="70" spans="1:15" s="1" customFormat="1" ht="13.5" customHeight="1">
      <c r="A70" s="36" t="s">
        <v>94</v>
      </c>
      <c r="B70" s="36"/>
      <c r="C70" s="36"/>
      <c r="D70" s="36"/>
      <c r="E70" s="36"/>
      <c r="F70" s="36"/>
      <c r="G70" s="37" t="s">
        <v>81</v>
      </c>
      <c r="H70" s="37" t="s">
        <v>124</v>
      </c>
      <c r="I70" s="38">
        <f>80000</f>
        <v>80000</v>
      </c>
      <c r="J70" s="41" t="s">
        <v>49</v>
      </c>
      <c r="K70" s="41"/>
      <c r="L70" s="41"/>
      <c r="M70" s="41"/>
      <c r="N70" s="40">
        <f>80000</f>
        <v>80000</v>
      </c>
      <c r="O70" s="40"/>
    </row>
    <row r="71" spans="1:15" s="1" customFormat="1" ht="13.5" customHeight="1">
      <c r="A71" s="36" t="s">
        <v>82</v>
      </c>
      <c r="B71" s="36"/>
      <c r="C71" s="36"/>
      <c r="D71" s="36"/>
      <c r="E71" s="36"/>
      <c r="F71" s="36"/>
      <c r="G71" s="37" t="s">
        <v>81</v>
      </c>
      <c r="H71" s="37" t="s">
        <v>125</v>
      </c>
      <c r="I71" s="38">
        <f>139100</f>
        <v>139100</v>
      </c>
      <c r="J71" s="39">
        <f>26982.66</f>
        <v>26982.66</v>
      </c>
      <c r="K71" s="39"/>
      <c r="L71" s="39"/>
      <c r="M71" s="39"/>
      <c r="N71" s="40">
        <f>112117.34</f>
        <v>112117.34</v>
      </c>
      <c r="O71" s="40"/>
    </row>
    <row r="72" spans="1:15" s="1" customFormat="1" ht="13.5" customHeight="1">
      <c r="A72" s="36" t="s">
        <v>84</v>
      </c>
      <c r="B72" s="36"/>
      <c r="C72" s="36"/>
      <c r="D72" s="36"/>
      <c r="E72" s="36"/>
      <c r="F72" s="36"/>
      <c r="G72" s="37" t="s">
        <v>81</v>
      </c>
      <c r="H72" s="37" t="s">
        <v>126</v>
      </c>
      <c r="I72" s="38">
        <f>42000</f>
        <v>42000</v>
      </c>
      <c r="J72" s="39">
        <f>7242.81</f>
        <v>7242.81</v>
      </c>
      <c r="K72" s="39"/>
      <c r="L72" s="39"/>
      <c r="M72" s="39"/>
      <c r="N72" s="40">
        <f>34757.19</f>
        <v>34757.19</v>
      </c>
      <c r="O72" s="40"/>
    </row>
    <row r="73" spans="1:15" s="1" customFormat="1" ht="13.5" customHeight="1">
      <c r="A73" s="36" t="s">
        <v>94</v>
      </c>
      <c r="B73" s="36"/>
      <c r="C73" s="36"/>
      <c r="D73" s="36"/>
      <c r="E73" s="36"/>
      <c r="F73" s="36"/>
      <c r="G73" s="37" t="s">
        <v>81</v>
      </c>
      <c r="H73" s="37" t="s">
        <v>127</v>
      </c>
      <c r="I73" s="38">
        <f>700</f>
        <v>700</v>
      </c>
      <c r="J73" s="39">
        <f>103.12</f>
        <v>103.12</v>
      </c>
      <c r="K73" s="39"/>
      <c r="L73" s="39"/>
      <c r="M73" s="39"/>
      <c r="N73" s="40">
        <f>596.88</f>
        <v>596.88</v>
      </c>
      <c r="O73" s="40"/>
    </row>
    <row r="74" spans="1:15" s="1" customFormat="1" ht="13.5" customHeight="1">
      <c r="A74" s="36" t="s">
        <v>102</v>
      </c>
      <c r="B74" s="36"/>
      <c r="C74" s="36"/>
      <c r="D74" s="36"/>
      <c r="E74" s="36"/>
      <c r="F74" s="36"/>
      <c r="G74" s="37" t="s">
        <v>81</v>
      </c>
      <c r="H74" s="37" t="s">
        <v>128</v>
      </c>
      <c r="I74" s="38">
        <f>438900</f>
        <v>438900</v>
      </c>
      <c r="J74" s="39">
        <f>438900</f>
        <v>438900</v>
      </c>
      <c r="K74" s="39"/>
      <c r="L74" s="39"/>
      <c r="M74" s="39"/>
      <c r="N74" s="40">
        <f>0</f>
        <v>0</v>
      </c>
      <c r="O74" s="40"/>
    </row>
    <row r="75" spans="1:15" s="1" customFormat="1" ht="13.5" customHeight="1">
      <c r="A75" s="36" t="s">
        <v>94</v>
      </c>
      <c r="B75" s="36"/>
      <c r="C75" s="36"/>
      <c r="D75" s="36"/>
      <c r="E75" s="36"/>
      <c r="F75" s="36"/>
      <c r="G75" s="37" t="s">
        <v>81</v>
      </c>
      <c r="H75" s="37" t="s">
        <v>129</v>
      </c>
      <c r="I75" s="38">
        <f>100000</f>
        <v>100000</v>
      </c>
      <c r="J75" s="41" t="s">
        <v>49</v>
      </c>
      <c r="K75" s="41"/>
      <c r="L75" s="41"/>
      <c r="M75" s="41"/>
      <c r="N75" s="40">
        <f>100000</f>
        <v>100000</v>
      </c>
      <c r="O75" s="40"/>
    </row>
    <row r="76" spans="1:15" s="1" customFormat="1" ht="13.5" customHeight="1">
      <c r="A76" s="36" t="s">
        <v>94</v>
      </c>
      <c r="B76" s="36"/>
      <c r="C76" s="36"/>
      <c r="D76" s="36"/>
      <c r="E76" s="36"/>
      <c r="F76" s="36"/>
      <c r="G76" s="37" t="s">
        <v>81</v>
      </c>
      <c r="H76" s="37" t="s">
        <v>130</v>
      </c>
      <c r="I76" s="38">
        <f>100000</f>
        <v>100000</v>
      </c>
      <c r="J76" s="39">
        <f>98000</f>
        <v>98000</v>
      </c>
      <c r="K76" s="39"/>
      <c r="L76" s="39"/>
      <c r="M76" s="39"/>
      <c r="N76" s="40">
        <f>2000</f>
        <v>2000</v>
      </c>
      <c r="O76" s="40"/>
    </row>
    <row r="77" spans="1:15" s="1" customFormat="1" ht="13.5" customHeight="1">
      <c r="A77" s="36" t="s">
        <v>96</v>
      </c>
      <c r="B77" s="36"/>
      <c r="C77" s="36"/>
      <c r="D77" s="36"/>
      <c r="E77" s="36"/>
      <c r="F77" s="36"/>
      <c r="G77" s="37" t="s">
        <v>81</v>
      </c>
      <c r="H77" s="37" t="s">
        <v>131</v>
      </c>
      <c r="I77" s="38">
        <f>10000</f>
        <v>10000</v>
      </c>
      <c r="J77" s="39">
        <f>10000</f>
        <v>10000</v>
      </c>
      <c r="K77" s="39"/>
      <c r="L77" s="39"/>
      <c r="M77" s="39"/>
      <c r="N77" s="40">
        <f>0</f>
        <v>0</v>
      </c>
      <c r="O77" s="40"/>
    </row>
    <row r="78" spans="1:15" s="1" customFormat="1" ht="13.5" customHeight="1">
      <c r="A78" s="36" t="s">
        <v>96</v>
      </c>
      <c r="B78" s="36"/>
      <c r="C78" s="36"/>
      <c r="D78" s="36"/>
      <c r="E78" s="36"/>
      <c r="F78" s="36"/>
      <c r="G78" s="37" t="s">
        <v>81</v>
      </c>
      <c r="H78" s="37" t="s">
        <v>132</v>
      </c>
      <c r="I78" s="38">
        <f>15000</f>
        <v>15000</v>
      </c>
      <c r="J78" s="41" t="s">
        <v>49</v>
      </c>
      <c r="K78" s="41"/>
      <c r="L78" s="41"/>
      <c r="M78" s="41"/>
      <c r="N78" s="40">
        <f>15000</f>
        <v>15000</v>
      </c>
      <c r="O78" s="40"/>
    </row>
    <row r="79" spans="1:15" s="1" customFormat="1" ht="13.5" customHeight="1">
      <c r="A79" s="36" t="s">
        <v>96</v>
      </c>
      <c r="B79" s="36"/>
      <c r="C79" s="36"/>
      <c r="D79" s="36"/>
      <c r="E79" s="36"/>
      <c r="F79" s="36"/>
      <c r="G79" s="37" t="s">
        <v>81</v>
      </c>
      <c r="H79" s="37" t="s">
        <v>133</v>
      </c>
      <c r="I79" s="38">
        <f>17000</f>
        <v>17000</v>
      </c>
      <c r="J79" s="41" t="s">
        <v>49</v>
      </c>
      <c r="K79" s="41"/>
      <c r="L79" s="41"/>
      <c r="M79" s="41"/>
      <c r="N79" s="40">
        <f>17000</f>
        <v>17000</v>
      </c>
      <c r="O79" s="40"/>
    </row>
    <row r="80" spans="1:15" s="1" customFormat="1" ht="13.5" customHeight="1">
      <c r="A80" s="36" t="s">
        <v>96</v>
      </c>
      <c r="B80" s="36"/>
      <c r="C80" s="36"/>
      <c r="D80" s="36"/>
      <c r="E80" s="36"/>
      <c r="F80" s="36"/>
      <c r="G80" s="37" t="s">
        <v>81</v>
      </c>
      <c r="H80" s="37" t="s">
        <v>134</v>
      </c>
      <c r="I80" s="38">
        <f>110000</f>
        <v>110000</v>
      </c>
      <c r="J80" s="41" t="s">
        <v>49</v>
      </c>
      <c r="K80" s="41"/>
      <c r="L80" s="41"/>
      <c r="M80" s="41"/>
      <c r="N80" s="40">
        <f>110000</f>
        <v>110000</v>
      </c>
      <c r="O80" s="40"/>
    </row>
    <row r="81" spans="1:15" s="1" customFormat="1" ht="13.5" customHeight="1">
      <c r="A81" s="36" t="s">
        <v>96</v>
      </c>
      <c r="B81" s="36"/>
      <c r="C81" s="36"/>
      <c r="D81" s="36"/>
      <c r="E81" s="36"/>
      <c r="F81" s="36"/>
      <c r="G81" s="37" t="s">
        <v>81</v>
      </c>
      <c r="H81" s="37" t="s">
        <v>135</v>
      </c>
      <c r="I81" s="38">
        <f>10000</f>
        <v>10000</v>
      </c>
      <c r="J81" s="41" t="s">
        <v>49</v>
      </c>
      <c r="K81" s="41"/>
      <c r="L81" s="41"/>
      <c r="M81" s="41"/>
      <c r="N81" s="40">
        <f>10000</f>
        <v>10000</v>
      </c>
      <c r="O81" s="40"/>
    </row>
    <row r="82" spans="1:15" s="1" customFormat="1" ht="13.5" customHeight="1">
      <c r="A82" s="36" t="s">
        <v>92</v>
      </c>
      <c r="B82" s="36"/>
      <c r="C82" s="36"/>
      <c r="D82" s="36"/>
      <c r="E82" s="36"/>
      <c r="F82" s="36"/>
      <c r="G82" s="37" t="s">
        <v>81</v>
      </c>
      <c r="H82" s="37" t="s">
        <v>136</v>
      </c>
      <c r="I82" s="38">
        <f>1700000</f>
        <v>1700000</v>
      </c>
      <c r="J82" s="41" t="s">
        <v>49</v>
      </c>
      <c r="K82" s="41"/>
      <c r="L82" s="41"/>
      <c r="M82" s="41"/>
      <c r="N82" s="40">
        <f>1700000</f>
        <v>1700000</v>
      </c>
      <c r="O82" s="40"/>
    </row>
    <row r="83" spans="1:15" s="1" customFormat="1" ht="13.5" customHeight="1">
      <c r="A83" s="36" t="s">
        <v>92</v>
      </c>
      <c r="B83" s="36"/>
      <c r="C83" s="36"/>
      <c r="D83" s="36"/>
      <c r="E83" s="36"/>
      <c r="F83" s="36"/>
      <c r="G83" s="37" t="s">
        <v>81</v>
      </c>
      <c r="H83" s="37" t="s">
        <v>137</v>
      </c>
      <c r="I83" s="38">
        <f>1526000</f>
        <v>1526000</v>
      </c>
      <c r="J83" s="41" t="s">
        <v>49</v>
      </c>
      <c r="K83" s="41"/>
      <c r="L83" s="41"/>
      <c r="M83" s="41"/>
      <c r="N83" s="40">
        <f>1526000</f>
        <v>1526000</v>
      </c>
      <c r="O83" s="40"/>
    </row>
    <row r="84" spans="1:15" s="1" customFormat="1" ht="13.5" customHeight="1">
      <c r="A84" s="36" t="s">
        <v>92</v>
      </c>
      <c r="B84" s="36"/>
      <c r="C84" s="36"/>
      <c r="D84" s="36"/>
      <c r="E84" s="36"/>
      <c r="F84" s="36"/>
      <c r="G84" s="37" t="s">
        <v>81</v>
      </c>
      <c r="H84" s="37" t="s">
        <v>138</v>
      </c>
      <c r="I84" s="38">
        <f>8621100</f>
        <v>8621100</v>
      </c>
      <c r="J84" s="41" t="s">
        <v>49</v>
      </c>
      <c r="K84" s="41"/>
      <c r="L84" s="41"/>
      <c r="M84" s="41"/>
      <c r="N84" s="40">
        <f>8621100</f>
        <v>8621100</v>
      </c>
      <c r="O84" s="40"/>
    </row>
    <row r="85" spans="1:15" s="1" customFormat="1" ht="13.5" customHeight="1">
      <c r="A85" s="36" t="s">
        <v>94</v>
      </c>
      <c r="B85" s="36"/>
      <c r="C85" s="36"/>
      <c r="D85" s="36"/>
      <c r="E85" s="36"/>
      <c r="F85" s="36"/>
      <c r="G85" s="37" t="s">
        <v>81</v>
      </c>
      <c r="H85" s="37" t="s">
        <v>139</v>
      </c>
      <c r="I85" s="38">
        <f>280000</f>
        <v>280000</v>
      </c>
      <c r="J85" s="39">
        <f>188560.04</f>
        <v>188560.04</v>
      </c>
      <c r="K85" s="39"/>
      <c r="L85" s="39"/>
      <c r="M85" s="39"/>
      <c r="N85" s="40">
        <f>91439.96</f>
        <v>91439.96</v>
      </c>
      <c r="O85" s="40"/>
    </row>
    <row r="86" spans="1:15" s="1" customFormat="1" ht="13.5" customHeight="1">
      <c r="A86" s="36" t="s">
        <v>96</v>
      </c>
      <c r="B86" s="36"/>
      <c r="C86" s="36"/>
      <c r="D86" s="36"/>
      <c r="E86" s="36"/>
      <c r="F86" s="36"/>
      <c r="G86" s="37" t="s">
        <v>81</v>
      </c>
      <c r="H86" s="37" t="s">
        <v>140</v>
      </c>
      <c r="I86" s="38">
        <f>400000</f>
        <v>400000</v>
      </c>
      <c r="J86" s="41" t="s">
        <v>49</v>
      </c>
      <c r="K86" s="41"/>
      <c r="L86" s="41"/>
      <c r="M86" s="41"/>
      <c r="N86" s="40">
        <f>400000</f>
        <v>400000</v>
      </c>
      <c r="O86" s="40"/>
    </row>
    <row r="87" spans="1:15" s="1" customFormat="1" ht="13.5" customHeight="1">
      <c r="A87" s="36" t="s">
        <v>94</v>
      </c>
      <c r="B87" s="36"/>
      <c r="C87" s="36"/>
      <c r="D87" s="36"/>
      <c r="E87" s="36"/>
      <c r="F87" s="36"/>
      <c r="G87" s="37" t="s">
        <v>81</v>
      </c>
      <c r="H87" s="37" t="s">
        <v>141</v>
      </c>
      <c r="I87" s="38">
        <f>470000</f>
        <v>470000</v>
      </c>
      <c r="J87" s="39">
        <f>17624.84</f>
        <v>17624.84</v>
      </c>
      <c r="K87" s="39"/>
      <c r="L87" s="39"/>
      <c r="M87" s="39"/>
      <c r="N87" s="40">
        <f>452375.16</f>
        <v>452375.16</v>
      </c>
      <c r="O87" s="40"/>
    </row>
    <row r="88" spans="1:15" s="1" customFormat="1" ht="13.5" customHeight="1">
      <c r="A88" s="36" t="s">
        <v>92</v>
      </c>
      <c r="B88" s="36"/>
      <c r="C88" s="36"/>
      <c r="D88" s="36"/>
      <c r="E88" s="36"/>
      <c r="F88" s="36"/>
      <c r="G88" s="37" t="s">
        <v>81</v>
      </c>
      <c r="H88" s="37" t="s">
        <v>142</v>
      </c>
      <c r="I88" s="38">
        <f>200000</f>
        <v>200000</v>
      </c>
      <c r="J88" s="41" t="s">
        <v>49</v>
      </c>
      <c r="K88" s="41"/>
      <c r="L88" s="41"/>
      <c r="M88" s="41"/>
      <c r="N88" s="40">
        <f>200000</f>
        <v>200000</v>
      </c>
      <c r="O88" s="40"/>
    </row>
    <row r="89" spans="1:15" s="1" customFormat="1" ht="13.5" customHeight="1">
      <c r="A89" s="36" t="s">
        <v>92</v>
      </c>
      <c r="B89" s="36"/>
      <c r="C89" s="36"/>
      <c r="D89" s="36"/>
      <c r="E89" s="36"/>
      <c r="F89" s="36"/>
      <c r="G89" s="37" t="s">
        <v>81</v>
      </c>
      <c r="H89" s="37" t="s">
        <v>143</v>
      </c>
      <c r="I89" s="38">
        <f>150000</f>
        <v>150000</v>
      </c>
      <c r="J89" s="41" t="s">
        <v>49</v>
      </c>
      <c r="K89" s="41"/>
      <c r="L89" s="41"/>
      <c r="M89" s="41"/>
      <c r="N89" s="40">
        <f>150000</f>
        <v>150000</v>
      </c>
      <c r="O89" s="40"/>
    </row>
    <row r="90" spans="1:15" s="1" customFormat="1" ht="13.5" customHeight="1">
      <c r="A90" s="36" t="s">
        <v>94</v>
      </c>
      <c r="B90" s="36"/>
      <c r="C90" s="36"/>
      <c r="D90" s="36"/>
      <c r="E90" s="36"/>
      <c r="F90" s="36"/>
      <c r="G90" s="37" t="s">
        <v>81</v>
      </c>
      <c r="H90" s="37" t="s">
        <v>144</v>
      </c>
      <c r="I90" s="38">
        <f>50000</f>
        <v>50000</v>
      </c>
      <c r="J90" s="39">
        <f>0</f>
        <v>0</v>
      </c>
      <c r="K90" s="39"/>
      <c r="L90" s="39"/>
      <c r="M90" s="39"/>
      <c r="N90" s="40">
        <f>50000</f>
        <v>50000</v>
      </c>
      <c r="O90" s="40"/>
    </row>
    <row r="91" spans="1:15" s="1" customFormat="1" ht="13.5" customHeight="1">
      <c r="A91" s="36" t="s">
        <v>94</v>
      </c>
      <c r="B91" s="36"/>
      <c r="C91" s="36"/>
      <c r="D91" s="36"/>
      <c r="E91" s="36"/>
      <c r="F91" s="36"/>
      <c r="G91" s="37" t="s">
        <v>81</v>
      </c>
      <c r="H91" s="37" t="s">
        <v>145</v>
      </c>
      <c r="I91" s="38">
        <f>300000</f>
        <v>300000</v>
      </c>
      <c r="J91" s="41" t="s">
        <v>49</v>
      </c>
      <c r="K91" s="41"/>
      <c r="L91" s="41"/>
      <c r="M91" s="41"/>
      <c r="N91" s="40">
        <f>300000</f>
        <v>300000</v>
      </c>
      <c r="O91" s="40"/>
    </row>
    <row r="92" spans="1:15" s="1" customFormat="1" ht="13.5" customHeight="1">
      <c r="A92" s="36" t="s">
        <v>94</v>
      </c>
      <c r="B92" s="36"/>
      <c r="C92" s="36"/>
      <c r="D92" s="36"/>
      <c r="E92" s="36"/>
      <c r="F92" s="36"/>
      <c r="G92" s="37" t="s">
        <v>81</v>
      </c>
      <c r="H92" s="37" t="s">
        <v>146</v>
      </c>
      <c r="I92" s="38">
        <f>500000</f>
        <v>500000</v>
      </c>
      <c r="J92" s="41" t="s">
        <v>49</v>
      </c>
      <c r="K92" s="41"/>
      <c r="L92" s="41"/>
      <c r="M92" s="41"/>
      <c r="N92" s="40">
        <f>500000</f>
        <v>500000</v>
      </c>
      <c r="O92" s="40"/>
    </row>
    <row r="93" spans="1:15" s="1" customFormat="1" ht="13.5" customHeight="1">
      <c r="A93" s="36" t="s">
        <v>92</v>
      </c>
      <c r="B93" s="36"/>
      <c r="C93" s="36"/>
      <c r="D93" s="36"/>
      <c r="E93" s="36"/>
      <c r="F93" s="36"/>
      <c r="G93" s="37" t="s">
        <v>81</v>
      </c>
      <c r="H93" s="37" t="s">
        <v>147</v>
      </c>
      <c r="I93" s="38">
        <f>320000</f>
        <v>320000</v>
      </c>
      <c r="J93" s="41" t="s">
        <v>49</v>
      </c>
      <c r="K93" s="41"/>
      <c r="L93" s="41"/>
      <c r="M93" s="41"/>
      <c r="N93" s="40">
        <f>320000</f>
        <v>320000</v>
      </c>
      <c r="O93" s="40"/>
    </row>
    <row r="94" spans="1:15" s="1" customFormat="1" ht="13.5" customHeight="1">
      <c r="A94" s="36" t="s">
        <v>94</v>
      </c>
      <c r="B94" s="36"/>
      <c r="C94" s="36"/>
      <c r="D94" s="36"/>
      <c r="E94" s="36"/>
      <c r="F94" s="36"/>
      <c r="G94" s="37" t="s">
        <v>81</v>
      </c>
      <c r="H94" s="37" t="s">
        <v>148</v>
      </c>
      <c r="I94" s="38">
        <f>150000</f>
        <v>150000</v>
      </c>
      <c r="J94" s="41" t="s">
        <v>49</v>
      </c>
      <c r="K94" s="41"/>
      <c r="L94" s="41"/>
      <c r="M94" s="41"/>
      <c r="N94" s="40">
        <f>150000</f>
        <v>150000</v>
      </c>
      <c r="O94" s="40"/>
    </row>
    <row r="95" spans="1:15" s="1" customFormat="1" ht="13.5" customHeight="1">
      <c r="A95" s="36" t="s">
        <v>90</v>
      </c>
      <c r="B95" s="36"/>
      <c r="C95" s="36"/>
      <c r="D95" s="36"/>
      <c r="E95" s="36"/>
      <c r="F95" s="36"/>
      <c r="G95" s="37" t="s">
        <v>81</v>
      </c>
      <c r="H95" s="37" t="s">
        <v>149</v>
      </c>
      <c r="I95" s="38">
        <f>963600</f>
        <v>963600</v>
      </c>
      <c r="J95" s="39">
        <f>164988.99</f>
        <v>164988.99</v>
      </c>
      <c r="K95" s="39"/>
      <c r="L95" s="39"/>
      <c r="M95" s="39"/>
      <c r="N95" s="40">
        <f>798611.01</f>
        <v>798611.01</v>
      </c>
      <c r="O95" s="40"/>
    </row>
    <row r="96" spans="1:15" s="1" customFormat="1" ht="13.5" customHeight="1">
      <c r="A96" s="36" t="s">
        <v>92</v>
      </c>
      <c r="B96" s="36"/>
      <c r="C96" s="36"/>
      <c r="D96" s="36"/>
      <c r="E96" s="36"/>
      <c r="F96" s="36"/>
      <c r="G96" s="37" t="s">
        <v>81</v>
      </c>
      <c r="H96" s="37" t="s">
        <v>150</v>
      </c>
      <c r="I96" s="38">
        <f>500000</f>
        <v>500000</v>
      </c>
      <c r="J96" s="39">
        <f>95529</f>
        <v>95529</v>
      </c>
      <c r="K96" s="39"/>
      <c r="L96" s="39"/>
      <c r="M96" s="39"/>
      <c r="N96" s="40">
        <f>404471</f>
        <v>404471</v>
      </c>
      <c r="O96" s="40"/>
    </row>
    <row r="97" spans="1:15" s="1" customFormat="1" ht="13.5" customHeight="1">
      <c r="A97" s="36" t="s">
        <v>96</v>
      </c>
      <c r="B97" s="36"/>
      <c r="C97" s="36"/>
      <c r="D97" s="36"/>
      <c r="E97" s="36"/>
      <c r="F97" s="36"/>
      <c r="G97" s="37" t="s">
        <v>81</v>
      </c>
      <c r="H97" s="37" t="s">
        <v>151</v>
      </c>
      <c r="I97" s="38">
        <f>500000</f>
        <v>500000</v>
      </c>
      <c r="J97" s="41" t="s">
        <v>49</v>
      </c>
      <c r="K97" s="41"/>
      <c r="L97" s="41"/>
      <c r="M97" s="41"/>
      <c r="N97" s="40">
        <f>500000</f>
        <v>500000</v>
      </c>
      <c r="O97" s="40"/>
    </row>
    <row r="98" spans="1:15" s="1" customFormat="1" ht="13.5" customHeight="1">
      <c r="A98" s="36" t="s">
        <v>94</v>
      </c>
      <c r="B98" s="36"/>
      <c r="C98" s="36"/>
      <c r="D98" s="36"/>
      <c r="E98" s="36"/>
      <c r="F98" s="36"/>
      <c r="G98" s="37" t="s">
        <v>81</v>
      </c>
      <c r="H98" s="37" t="s">
        <v>152</v>
      </c>
      <c r="I98" s="38">
        <f>500000</f>
        <v>500000</v>
      </c>
      <c r="J98" s="41" t="s">
        <v>49</v>
      </c>
      <c r="K98" s="41"/>
      <c r="L98" s="41"/>
      <c r="M98" s="41"/>
      <c r="N98" s="40">
        <f>500000</f>
        <v>500000</v>
      </c>
      <c r="O98" s="40"/>
    </row>
    <row r="99" spans="1:15" s="1" customFormat="1" ht="13.5" customHeight="1">
      <c r="A99" s="36" t="s">
        <v>94</v>
      </c>
      <c r="B99" s="36"/>
      <c r="C99" s="36"/>
      <c r="D99" s="36"/>
      <c r="E99" s="36"/>
      <c r="F99" s="36"/>
      <c r="G99" s="37" t="s">
        <v>81</v>
      </c>
      <c r="H99" s="37" t="s">
        <v>153</v>
      </c>
      <c r="I99" s="38">
        <f>200000</f>
        <v>200000</v>
      </c>
      <c r="J99" s="41" t="s">
        <v>49</v>
      </c>
      <c r="K99" s="41"/>
      <c r="L99" s="41"/>
      <c r="M99" s="41"/>
      <c r="N99" s="40">
        <f>200000</f>
        <v>200000</v>
      </c>
      <c r="O99" s="40"/>
    </row>
    <row r="100" spans="1:15" s="1" customFormat="1" ht="13.5" customHeight="1">
      <c r="A100" s="36" t="s">
        <v>92</v>
      </c>
      <c r="B100" s="36"/>
      <c r="C100" s="36"/>
      <c r="D100" s="36"/>
      <c r="E100" s="36"/>
      <c r="F100" s="36"/>
      <c r="G100" s="37" t="s">
        <v>81</v>
      </c>
      <c r="H100" s="37" t="s">
        <v>154</v>
      </c>
      <c r="I100" s="38">
        <f>4637024.5</f>
        <v>4637024.5</v>
      </c>
      <c r="J100" s="39">
        <f>150850.12</f>
        <v>150850.12</v>
      </c>
      <c r="K100" s="39"/>
      <c r="L100" s="39"/>
      <c r="M100" s="39"/>
      <c r="N100" s="40">
        <f>4486174.38</f>
        <v>4486174.38</v>
      </c>
      <c r="O100" s="40"/>
    </row>
    <row r="101" spans="1:15" s="1" customFormat="1" ht="13.5" customHeight="1">
      <c r="A101" s="36" t="s">
        <v>108</v>
      </c>
      <c r="B101" s="36"/>
      <c r="C101" s="36"/>
      <c r="D101" s="36"/>
      <c r="E101" s="36"/>
      <c r="F101" s="36"/>
      <c r="G101" s="37" t="s">
        <v>81</v>
      </c>
      <c r="H101" s="37" t="s">
        <v>155</v>
      </c>
      <c r="I101" s="38">
        <f>3374800</f>
        <v>3374800</v>
      </c>
      <c r="J101" s="39">
        <f>99010</f>
        <v>99010</v>
      </c>
      <c r="K101" s="39"/>
      <c r="L101" s="39"/>
      <c r="M101" s="39"/>
      <c r="N101" s="40">
        <f>3275790</f>
        <v>3275790</v>
      </c>
      <c r="O101" s="40"/>
    </row>
    <row r="102" spans="1:15" s="1" customFormat="1" ht="13.5" customHeight="1">
      <c r="A102" s="36" t="s">
        <v>94</v>
      </c>
      <c r="B102" s="36"/>
      <c r="C102" s="36"/>
      <c r="D102" s="36"/>
      <c r="E102" s="36"/>
      <c r="F102" s="36"/>
      <c r="G102" s="37" t="s">
        <v>81</v>
      </c>
      <c r="H102" s="37" t="s">
        <v>156</v>
      </c>
      <c r="I102" s="38">
        <f>137000</f>
        <v>137000</v>
      </c>
      <c r="J102" s="41" t="s">
        <v>49</v>
      </c>
      <c r="K102" s="41"/>
      <c r="L102" s="41"/>
      <c r="M102" s="41"/>
      <c r="N102" s="40">
        <f>137000</f>
        <v>137000</v>
      </c>
      <c r="O102" s="40"/>
    </row>
    <row r="103" spans="1:15" s="1" customFormat="1" ht="13.5" customHeight="1">
      <c r="A103" s="36" t="s">
        <v>98</v>
      </c>
      <c r="B103" s="36"/>
      <c r="C103" s="36"/>
      <c r="D103" s="36"/>
      <c r="E103" s="36"/>
      <c r="F103" s="36"/>
      <c r="G103" s="37" t="s">
        <v>81</v>
      </c>
      <c r="H103" s="37" t="s">
        <v>157</v>
      </c>
      <c r="I103" s="38">
        <f>6000</f>
        <v>6000</v>
      </c>
      <c r="J103" s="41" t="s">
        <v>49</v>
      </c>
      <c r="K103" s="41"/>
      <c r="L103" s="41"/>
      <c r="M103" s="41"/>
      <c r="N103" s="40">
        <f>6000</f>
        <v>6000</v>
      </c>
      <c r="O103" s="40"/>
    </row>
    <row r="104" spans="1:15" s="1" customFormat="1" ht="13.5" customHeight="1">
      <c r="A104" s="36" t="s">
        <v>96</v>
      </c>
      <c r="B104" s="36"/>
      <c r="C104" s="36"/>
      <c r="D104" s="36"/>
      <c r="E104" s="36"/>
      <c r="F104" s="36"/>
      <c r="G104" s="37" t="s">
        <v>81</v>
      </c>
      <c r="H104" s="37" t="s">
        <v>158</v>
      </c>
      <c r="I104" s="38">
        <f>17000</f>
        <v>17000</v>
      </c>
      <c r="J104" s="41" t="s">
        <v>49</v>
      </c>
      <c r="K104" s="41"/>
      <c r="L104" s="41"/>
      <c r="M104" s="41"/>
      <c r="N104" s="40">
        <f>17000</f>
        <v>17000</v>
      </c>
      <c r="O104" s="40"/>
    </row>
    <row r="105" spans="1:15" s="1" customFormat="1" ht="13.5" customHeight="1">
      <c r="A105" s="36" t="s">
        <v>94</v>
      </c>
      <c r="B105" s="36"/>
      <c r="C105" s="36"/>
      <c r="D105" s="36"/>
      <c r="E105" s="36"/>
      <c r="F105" s="36"/>
      <c r="G105" s="37" t="s">
        <v>81</v>
      </c>
      <c r="H105" s="37" t="s">
        <v>159</v>
      </c>
      <c r="I105" s="38">
        <f>39155</f>
        <v>39155</v>
      </c>
      <c r="J105" s="41" t="s">
        <v>49</v>
      </c>
      <c r="K105" s="41"/>
      <c r="L105" s="41"/>
      <c r="M105" s="41"/>
      <c r="N105" s="40">
        <f>39155</f>
        <v>39155</v>
      </c>
      <c r="O105" s="40"/>
    </row>
    <row r="106" spans="1:15" s="1" customFormat="1" ht="13.5" customHeight="1">
      <c r="A106" s="36" t="s">
        <v>96</v>
      </c>
      <c r="B106" s="36"/>
      <c r="C106" s="36"/>
      <c r="D106" s="36"/>
      <c r="E106" s="36"/>
      <c r="F106" s="36"/>
      <c r="G106" s="37" t="s">
        <v>81</v>
      </c>
      <c r="H106" s="37" t="s">
        <v>160</v>
      </c>
      <c r="I106" s="38">
        <f>155845</f>
        <v>155845</v>
      </c>
      <c r="J106" s="39">
        <f>40845</f>
        <v>40845</v>
      </c>
      <c r="K106" s="39"/>
      <c r="L106" s="39"/>
      <c r="M106" s="39"/>
      <c r="N106" s="40">
        <f>115000</f>
        <v>115000</v>
      </c>
      <c r="O106" s="40"/>
    </row>
    <row r="107" spans="1:15" s="1" customFormat="1" ht="13.5" customHeight="1">
      <c r="A107" s="36" t="s">
        <v>92</v>
      </c>
      <c r="B107" s="36"/>
      <c r="C107" s="36"/>
      <c r="D107" s="36"/>
      <c r="E107" s="36"/>
      <c r="F107" s="36"/>
      <c r="G107" s="37" t="s">
        <v>81</v>
      </c>
      <c r="H107" s="37" t="s">
        <v>161</v>
      </c>
      <c r="I107" s="38">
        <f>500000</f>
        <v>500000</v>
      </c>
      <c r="J107" s="41" t="s">
        <v>49</v>
      </c>
      <c r="K107" s="41"/>
      <c r="L107" s="41"/>
      <c r="M107" s="41"/>
      <c r="N107" s="40">
        <f>500000</f>
        <v>500000</v>
      </c>
      <c r="O107" s="40"/>
    </row>
    <row r="108" spans="1:15" s="1" customFormat="1" ht="13.5" customHeight="1">
      <c r="A108" s="36" t="s">
        <v>162</v>
      </c>
      <c r="B108" s="36"/>
      <c r="C108" s="36"/>
      <c r="D108" s="36"/>
      <c r="E108" s="36"/>
      <c r="F108" s="36"/>
      <c r="G108" s="37" t="s">
        <v>81</v>
      </c>
      <c r="H108" s="37" t="s">
        <v>163</v>
      </c>
      <c r="I108" s="38">
        <f>94000</f>
        <v>94000</v>
      </c>
      <c r="J108" s="41" t="s">
        <v>49</v>
      </c>
      <c r="K108" s="41"/>
      <c r="L108" s="41"/>
      <c r="M108" s="41"/>
      <c r="N108" s="40">
        <f>94000</f>
        <v>94000</v>
      </c>
      <c r="O108" s="40"/>
    </row>
    <row r="109" spans="1:15" s="1" customFormat="1" ht="13.5" customHeight="1">
      <c r="A109" s="36" t="s">
        <v>102</v>
      </c>
      <c r="B109" s="36"/>
      <c r="C109" s="36"/>
      <c r="D109" s="36"/>
      <c r="E109" s="36"/>
      <c r="F109" s="36"/>
      <c r="G109" s="37" t="s">
        <v>81</v>
      </c>
      <c r="H109" s="37" t="s">
        <v>164</v>
      </c>
      <c r="I109" s="38">
        <f>40000</f>
        <v>40000</v>
      </c>
      <c r="J109" s="41" t="s">
        <v>49</v>
      </c>
      <c r="K109" s="41"/>
      <c r="L109" s="41"/>
      <c r="M109" s="41"/>
      <c r="N109" s="40">
        <f>40000</f>
        <v>40000</v>
      </c>
      <c r="O109" s="40"/>
    </row>
    <row r="110" spans="1:15" s="1" customFormat="1" ht="13.5" customHeight="1">
      <c r="A110" s="36" t="s">
        <v>162</v>
      </c>
      <c r="B110" s="36"/>
      <c r="C110" s="36"/>
      <c r="D110" s="36"/>
      <c r="E110" s="36"/>
      <c r="F110" s="36"/>
      <c r="G110" s="37" t="s">
        <v>81</v>
      </c>
      <c r="H110" s="37" t="s">
        <v>165</v>
      </c>
      <c r="I110" s="38">
        <f>6211600</f>
        <v>6211600</v>
      </c>
      <c r="J110" s="39">
        <f>740000</f>
        <v>740000</v>
      </c>
      <c r="K110" s="39"/>
      <c r="L110" s="39"/>
      <c r="M110" s="39"/>
      <c r="N110" s="40">
        <f>5471600</f>
        <v>5471600</v>
      </c>
      <c r="O110" s="40"/>
    </row>
    <row r="111" spans="1:15" s="1" customFormat="1" ht="13.5" customHeight="1">
      <c r="A111" s="36" t="s">
        <v>162</v>
      </c>
      <c r="B111" s="36"/>
      <c r="C111" s="36"/>
      <c r="D111" s="36"/>
      <c r="E111" s="36"/>
      <c r="F111" s="36"/>
      <c r="G111" s="37" t="s">
        <v>81</v>
      </c>
      <c r="H111" s="37" t="s">
        <v>166</v>
      </c>
      <c r="I111" s="38">
        <f>567900</f>
        <v>567900</v>
      </c>
      <c r="J111" s="39">
        <f>71000</f>
        <v>71000</v>
      </c>
      <c r="K111" s="39"/>
      <c r="L111" s="39"/>
      <c r="M111" s="39"/>
      <c r="N111" s="40">
        <f>496900</f>
        <v>496900</v>
      </c>
      <c r="O111" s="40"/>
    </row>
    <row r="112" spans="1:15" s="1" customFormat="1" ht="24" customHeight="1">
      <c r="A112" s="36" t="s">
        <v>167</v>
      </c>
      <c r="B112" s="36"/>
      <c r="C112" s="36"/>
      <c r="D112" s="36"/>
      <c r="E112" s="36"/>
      <c r="F112" s="36"/>
      <c r="G112" s="37" t="s">
        <v>81</v>
      </c>
      <c r="H112" s="37" t="s">
        <v>168</v>
      </c>
      <c r="I112" s="38">
        <f>150000</f>
        <v>150000</v>
      </c>
      <c r="J112" s="41" t="s">
        <v>49</v>
      </c>
      <c r="K112" s="41"/>
      <c r="L112" s="41"/>
      <c r="M112" s="41"/>
      <c r="N112" s="40">
        <f>150000</f>
        <v>150000</v>
      </c>
      <c r="O112" s="40"/>
    </row>
    <row r="113" spans="1:15" s="1" customFormat="1" ht="13.5" customHeight="1">
      <c r="A113" s="36" t="s">
        <v>98</v>
      </c>
      <c r="B113" s="36"/>
      <c r="C113" s="36"/>
      <c r="D113" s="36"/>
      <c r="E113" s="36"/>
      <c r="F113" s="36"/>
      <c r="G113" s="37" t="s">
        <v>81</v>
      </c>
      <c r="H113" s="37" t="s">
        <v>169</v>
      </c>
      <c r="I113" s="38">
        <f>20000</f>
        <v>20000</v>
      </c>
      <c r="J113" s="41" t="s">
        <v>49</v>
      </c>
      <c r="K113" s="41"/>
      <c r="L113" s="41"/>
      <c r="M113" s="41"/>
      <c r="N113" s="40">
        <f>20000</f>
        <v>20000</v>
      </c>
      <c r="O113" s="40"/>
    </row>
    <row r="114" spans="1:15" s="1" customFormat="1" ht="13.5" customHeight="1">
      <c r="A114" s="36" t="s">
        <v>108</v>
      </c>
      <c r="B114" s="36"/>
      <c r="C114" s="36"/>
      <c r="D114" s="36"/>
      <c r="E114" s="36"/>
      <c r="F114" s="36"/>
      <c r="G114" s="37" t="s">
        <v>81</v>
      </c>
      <c r="H114" s="37" t="s">
        <v>170</v>
      </c>
      <c r="I114" s="38">
        <f>48000</f>
        <v>48000</v>
      </c>
      <c r="J114" s="41" t="s">
        <v>49</v>
      </c>
      <c r="K114" s="41"/>
      <c r="L114" s="41"/>
      <c r="M114" s="41"/>
      <c r="N114" s="40">
        <f>48000</f>
        <v>48000</v>
      </c>
      <c r="O114" s="40"/>
    </row>
    <row r="115" spans="1:15" s="1" customFormat="1" ht="13.5" customHeight="1">
      <c r="A115" s="36" t="s">
        <v>96</v>
      </c>
      <c r="B115" s="36"/>
      <c r="C115" s="36"/>
      <c r="D115" s="36"/>
      <c r="E115" s="36"/>
      <c r="F115" s="36"/>
      <c r="G115" s="37" t="s">
        <v>81</v>
      </c>
      <c r="H115" s="37" t="s">
        <v>171</v>
      </c>
      <c r="I115" s="38">
        <f>82000</f>
        <v>82000</v>
      </c>
      <c r="J115" s="41" t="s">
        <v>49</v>
      </c>
      <c r="K115" s="41"/>
      <c r="L115" s="41"/>
      <c r="M115" s="41"/>
      <c r="N115" s="40">
        <f>82000</f>
        <v>82000</v>
      </c>
      <c r="O115" s="40"/>
    </row>
    <row r="116" spans="1:15" s="1" customFormat="1" ht="15" customHeight="1">
      <c r="A116" s="42" t="s">
        <v>172</v>
      </c>
      <c r="B116" s="42"/>
      <c r="C116" s="42"/>
      <c r="D116" s="42"/>
      <c r="E116" s="42"/>
      <c r="F116" s="42"/>
      <c r="G116" s="43" t="s">
        <v>173</v>
      </c>
      <c r="H116" s="43" t="s">
        <v>36</v>
      </c>
      <c r="I116" s="44">
        <f>-23132153.15</f>
        <v>-23132153.15</v>
      </c>
      <c r="J116" s="45">
        <f>2618608.91</f>
        <v>2618608.91</v>
      </c>
      <c r="K116" s="45"/>
      <c r="L116" s="45"/>
      <c r="M116" s="45"/>
      <c r="N116" s="46" t="s">
        <v>36</v>
      </c>
      <c r="O116" s="46"/>
    </row>
    <row r="117" spans="1:15" s="1" customFormat="1" ht="13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s="1" customFormat="1" ht="13.5" customHeight="1">
      <c r="A118" s="12" t="s">
        <v>174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s="1" customFormat="1" ht="45.75" customHeight="1">
      <c r="A119" s="13" t="s">
        <v>22</v>
      </c>
      <c r="B119" s="13"/>
      <c r="C119" s="13"/>
      <c r="D119" s="13"/>
      <c r="E119" s="13"/>
      <c r="F119" s="13"/>
      <c r="G119" s="14" t="s">
        <v>23</v>
      </c>
      <c r="H119" s="14" t="s">
        <v>175</v>
      </c>
      <c r="I119" s="15" t="s">
        <v>25</v>
      </c>
      <c r="J119" s="16" t="s">
        <v>26</v>
      </c>
      <c r="K119" s="16"/>
      <c r="L119" s="16"/>
      <c r="M119" s="16"/>
      <c r="N119" s="17" t="s">
        <v>27</v>
      </c>
      <c r="O119" s="17"/>
    </row>
    <row r="120" spans="1:15" s="1" customFormat="1" ht="12.75" customHeight="1">
      <c r="A120" s="18" t="s">
        <v>28</v>
      </c>
      <c r="B120" s="18"/>
      <c r="C120" s="18"/>
      <c r="D120" s="18"/>
      <c r="E120" s="18"/>
      <c r="F120" s="18"/>
      <c r="G120" s="19" t="s">
        <v>29</v>
      </c>
      <c r="H120" s="19" t="s">
        <v>30</v>
      </c>
      <c r="I120" s="20" t="s">
        <v>31</v>
      </c>
      <c r="J120" s="21" t="s">
        <v>32</v>
      </c>
      <c r="K120" s="21"/>
      <c r="L120" s="21"/>
      <c r="M120" s="21"/>
      <c r="N120" s="22" t="s">
        <v>33</v>
      </c>
      <c r="O120" s="22"/>
    </row>
    <row r="121" spans="1:15" s="1" customFormat="1" ht="13.5" customHeight="1">
      <c r="A121" s="23" t="s">
        <v>176</v>
      </c>
      <c r="B121" s="23"/>
      <c r="C121" s="23"/>
      <c r="D121" s="23"/>
      <c r="E121" s="23"/>
      <c r="F121" s="23"/>
      <c r="G121" s="24" t="s">
        <v>177</v>
      </c>
      <c r="H121" s="24" t="s">
        <v>36</v>
      </c>
      <c r="I121" s="47">
        <f>23132153.15</f>
        <v>23132153.15</v>
      </c>
      <c r="J121" s="26">
        <f>-2618608.91</f>
        <v>-2618608.91</v>
      </c>
      <c r="K121" s="26"/>
      <c r="L121" s="26"/>
      <c r="M121" s="26"/>
      <c r="N121" s="48">
        <f>25750762.06</f>
        <v>25750762.06</v>
      </c>
      <c r="O121" s="48"/>
    </row>
    <row r="122" spans="1:15" s="1" customFormat="1" ht="13.5" customHeight="1">
      <c r="A122" s="49" t="s">
        <v>178</v>
      </c>
      <c r="B122" s="49"/>
      <c r="C122" s="49"/>
      <c r="D122" s="49"/>
      <c r="E122" s="49"/>
      <c r="F122" s="49"/>
      <c r="G122" s="50" t="s">
        <v>10</v>
      </c>
      <c r="H122" s="50" t="s">
        <v>10</v>
      </c>
      <c r="I122" s="51" t="s">
        <v>10</v>
      </c>
      <c r="J122" s="52" t="s">
        <v>10</v>
      </c>
      <c r="K122" s="52"/>
      <c r="L122" s="52"/>
      <c r="M122" s="52"/>
      <c r="N122" s="53" t="s">
        <v>10</v>
      </c>
      <c r="O122" s="53"/>
    </row>
    <row r="123" spans="1:15" s="1" customFormat="1" ht="13.5" customHeight="1">
      <c r="A123" s="28" t="s">
        <v>179</v>
      </c>
      <c r="B123" s="28"/>
      <c r="C123" s="28"/>
      <c r="D123" s="28"/>
      <c r="E123" s="28"/>
      <c r="F123" s="28"/>
      <c r="G123" s="54" t="s">
        <v>180</v>
      </c>
      <c r="H123" s="29" t="s">
        <v>36</v>
      </c>
      <c r="I123" s="55" t="s">
        <v>49</v>
      </c>
      <c r="J123" s="33" t="s">
        <v>49</v>
      </c>
      <c r="K123" s="33"/>
      <c r="L123" s="33"/>
      <c r="M123" s="33"/>
      <c r="N123" s="56" t="s">
        <v>49</v>
      </c>
      <c r="O123" s="56"/>
    </row>
    <row r="124" spans="1:15" s="1" customFormat="1" ht="13.5" customHeight="1">
      <c r="A124" s="36" t="s">
        <v>10</v>
      </c>
      <c r="B124" s="36"/>
      <c r="C124" s="36"/>
      <c r="D124" s="36"/>
      <c r="E124" s="36"/>
      <c r="F124" s="36"/>
      <c r="G124" s="37" t="s">
        <v>180</v>
      </c>
      <c r="H124" s="37" t="s">
        <v>10</v>
      </c>
      <c r="I124" s="57" t="s">
        <v>49</v>
      </c>
      <c r="J124" s="41" t="s">
        <v>49</v>
      </c>
      <c r="K124" s="41"/>
      <c r="L124" s="41"/>
      <c r="M124" s="41"/>
      <c r="N124" s="58" t="s">
        <v>49</v>
      </c>
      <c r="O124" s="58"/>
    </row>
    <row r="125" spans="1:15" s="1" customFormat="1" ht="0.75" customHeight="1">
      <c r="A125" s="59" t="s">
        <v>10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s="1" customFormat="1" ht="13.5" customHeight="1">
      <c r="A126" s="36" t="s">
        <v>181</v>
      </c>
      <c r="B126" s="36"/>
      <c r="C126" s="36"/>
      <c r="D126" s="36"/>
      <c r="E126" s="36"/>
      <c r="F126" s="36"/>
      <c r="G126" s="50" t="s">
        <v>182</v>
      </c>
      <c r="H126" s="50" t="s">
        <v>36</v>
      </c>
      <c r="I126" s="51" t="s">
        <v>49</v>
      </c>
      <c r="J126" s="41" t="s">
        <v>49</v>
      </c>
      <c r="K126" s="41"/>
      <c r="L126" s="41"/>
      <c r="M126" s="41"/>
      <c r="N126" s="53" t="s">
        <v>49</v>
      </c>
      <c r="O126" s="53"/>
    </row>
    <row r="127" spans="1:15" s="1" customFormat="1" ht="13.5" customHeight="1">
      <c r="A127" s="36" t="s">
        <v>10</v>
      </c>
      <c r="B127" s="36"/>
      <c r="C127" s="36"/>
      <c r="D127" s="36"/>
      <c r="E127" s="36"/>
      <c r="F127" s="36"/>
      <c r="G127" s="37" t="s">
        <v>182</v>
      </c>
      <c r="H127" s="37" t="s">
        <v>10</v>
      </c>
      <c r="I127" s="57" t="s">
        <v>49</v>
      </c>
      <c r="J127" s="41" t="s">
        <v>49</v>
      </c>
      <c r="K127" s="41"/>
      <c r="L127" s="41"/>
      <c r="M127" s="41"/>
      <c r="N127" s="58" t="s">
        <v>49</v>
      </c>
      <c r="O127" s="58"/>
    </row>
    <row r="128" spans="1:15" s="1" customFormat="1" ht="13.5" customHeight="1">
      <c r="A128" s="36" t="s">
        <v>183</v>
      </c>
      <c r="B128" s="36"/>
      <c r="C128" s="36"/>
      <c r="D128" s="36"/>
      <c r="E128" s="36"/>
      <c r="F128" s="36"/>
      <c r="G128" s="37" t="s">
        <v>184</v>
      </c>
      <c r="H128" s="37" t="s">
        <v>185</v>
      </c>
      <c r="I128" s="60">
        <f>23132153.15</f>
        <v>23132153.15</v>
      </c>
      <c r="J128" s="39">
        <f>-2618608.91</f>
        <v>-2618608.91</v>
      </c>
      <c r="K128" s="39"/>
      <c r="L128" s="39"/>
      <c r="M128" s="39"/>
      <c r="N128" s="61">
        <f>25750762.06</f>
        <v>25750762.06</v>
      </c>
      <c r="O128" s="61"/>
    </row>
    <row r="129" spans="1:15" s="1" customFormat="1" ht="13.5" customHeight="1">
      <c r="A129" s="36" t="s">
        <v>186</v>
      </c>
      <c r="B129" s="36"/>
      <c r="C129" s="36"/>
      <c r="D129" s="36"/>
      <c r="E129" s="36"/>
      <c r="F129" s="36"/>
      <c r="G129" s="37" t="s">
        <v>187</v>
      </c>
      <c r="H129" s="37" t="s">
        <v>188</v>
      </c>
      <c r="I129" s="60">
        <f>-20866486.35</f>
        <v>-20866486.35</v>
      </c>
      <c r="J129" s="39">
        <f>-6194739.91</f>
        <v>-6194739.91</v>
      </c>
      <c r="K129" s="39"/>
      <c r="L129" s="39"/>
      <c r="M129" s="39"/>
      <c r="N129" s="62" t="s">
        <v>36</v>
      </c>
      <c r="O129" s="62"/>
    </row>
    <row r="130" spans="1:15" s="1" customFormat="1" ht="13.5" customHeight="1">
      <c r="A130" s="36" t="s">
        <v>189</v>
      </c>
      <c r="B130" s="36"/>
      <c r="C130" s="36"/>
      <c r="D130" s="36"/>
      <c r="E130" s="36"/>
      <c r="F130" s="36"/>
      <c r="G130" s="37" t="s">
        <v>190</v>
      </c>
      <c r="H130" s="37" t="s">
        <v>191</v>
      </c>
      <c r="I130" s="60">
        <f>43998639.5</f>
        <v>43998639.5</v>
      </c>
      <c r="J130" s="39">
        <f>3576131</f>
        <v>3576131</v>
      </c>
      <c r="K130" s="39"/>
      <c r="L130" s="39"/>
      <c r="M130" s="39"/>
      <c r="N130" s="62" t="s">
        <v>36</v>
      </c>
      <c r="O130" s="62"/>
    </row>
    <row r="131" spans="1:15" s="1" customFormat="1" ht="13.5" customHeight="1">
      <c r="A131" s="63" t="s">
        <v>10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</row>
    <row r="132" spans="1:15" s="1" customFormat="1" ht="15.7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s="1" customFormat="1" ht="13.5" customHeight="1">
      <c r="A133" s="64" t="s">
        <v>192</v>
      </c>
      <c r="B133" s="64"/>
      <c r="C133" s="64"/>
      <c r="D133" s="64"/>
      <c r="E133" s="64"/>
      <c r="F133" s="7" t="s">
        <v>10</v>
      </c>
      <c r="G133" s="7"/>
      <c r="H133" s="7"/>
      <c r="I133" s="7"/>
      <c r="J133" s="7"/>
      <c r="K133" s="7"/>
      <c r="L133" s="7"/>
      <c r="M133" s="7"/>
      <c r="N133" s="7"/>
      <c r="O133" s="7"/>
    </row>
    <row r="134" spans="1:15" s="1" customFormat="1" ht="13.5" customHeight="1">
      <c r="A134" s="4" t="s">
        <v>193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</sheetData>
  <sheetProtection/>
  <mergeCells count="374">
    <mergeCell ref="A131:O131"/>
    <mergeCell ref="A132:O132"/>
    <mergeCell ref="A133:E133"/>
    <mergeCell ref="F133:O133"/>
    <mergeCell ref="A134:O134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4:F124"/>
    <mergeCell ref="J124:M124"/>
    <mergeCell ref="N124:O124"/>
    <mergeCell ref="A125:O125"/>
    <mergeCell ref="A126:F126"/>
    <mergeCell ref="J126:M126"/>
    <mergeCell ref="N126:O126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6:F116"/>
    <mergeCell ref="J116:M116"/>
    <mergeCell ref="N116:O116"/>
    <mergeCell ref="A117:O117"/>
    <mergeCell ref="A118:O118"/>
    <mergeCell ref="A119:F119"/>
    <mergeCell ref="J119:M119"/>
    <mergeCell ref="N119:O119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O33"/>
    <mergeCell ref="A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2015-12-28T09:32:56Z</dcterms:created>
  <dcterms:modified xsi:type="dcterms:W3CDTF">2015-12-28T09:32:56Z</dcterms:modified>
  <cp:category/>
  <cp:version/>
  <cp:contentType/>
  <cp:contentStatus/>
</cp:coreProperties>
</file>